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pluripac-my.sharepoint.com/personal/admin_pluripac_onmicrosoft_com/Documents/Qualitätsmanagement/QM gültig/Doku-Wiki_QMH-Dokumente_ab 1.04.2026/Dokumente Upload DokuWiki/"/>
    </mc:Choice>
  </mc:AlternateContent>
  <xr:revisionPtr revIDLastSave="1237" documentId="13_ncr:1_{A39B708B-E848-4835-9815-9BD2E6EE1964}" xr6:coauthVersionLast="47" xr6:coauthVersionMax="47" xr10:uidLastSave="{744FCA49-0447-4D85-8FD3-819211F57C3A}"/>
  <workbookProtection workbookAlgorithmName="SHA-512" workbookHashValue="Z79cuyCsg64teWWD0fpp8yEAAYyriHZ91IFyt8FX67uS6z82xBQx5Vic5wlkRrZZzsJZCi0+8DIkqG1cb+ShmQ==" workbookSaltValue="rKIQ6DKtgr4UOzh9JBmtVQ==" workbookSpinCount="100000" lockStructure="1"/>
  <bookViews>
    <workbookView xWindow="33720" yWindow="-120" windowWidth="29040" windowHeight="15720" activeTab="5" xr2:uid="{00000000-000D-0000-FFFF-FFFF00000000}"/>
  </bookViews>
  <sheets>
    <sheet name="Deckblatt" sheetId="8" r:id="rId1"/>
    <sheet name="Fragebogen " sheetId="1" r:id="rId2"/>
    <sheet name="Betriebsrundgang" sheetId="4" r:id="rId3"/>
    <sheet name="Ergebnis" sheetId="6" r:id="rId4"/>
    <sheet name="Einzelergebnisse" sheetId="3" r:id="rId5"/>
    <sheet name="Maßnahmeplan" sheetId="5" r:id="rId6"/>
    <sheet name="Legende" sheetId="7" r:id="rId7"/>
  </sheets>
  <definedNames>
    <definedName name="_xlnm.Print_Area" localSheetId="2">Betriebsrundgang!$A$1:$K$114</definedName>
    <definedName name="_xlnm.Print_Area" localSheetId="3">Ergebnis!$A$1:$G$32</definedName>
    <definedName name="_xlnm.Print_Area" localSheetId="1">'Fragebogen '!$A$1:$K$222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3" i="3" l="1"/>
  <c r="D63" i="3"/>
  <c r="D8" i="6" l="1"/>
  <c r="D6" i="6"/>
  <c r="D5" i="6"/>
  <c r="D4" i="6"/>
  <c r="D3" i="6"/>
  <c r="D2" i="6"/>
  <c r="H221" i="1"/>
  <c r="H183" i="1"/>
  <c r="G155" i="1"/>
  <c r="G161" i="1"/>
  <c r="H161" i="1"/>
  <c r="H160" i="1"/>
  <c r="H159" i="1"/>
  <c r="H158" i="1"/>
  <c r="H135" i="1"/>
  <c r="H91" i="1"/>
  <c r="H57" i="1"/>
  <c r="H56" i="1"/>
  <c r="H38" i="1"/>
  <c r="H36" i="1"/>
  <c r="H24" i="1"/>
  <c r="H20" i="1"/>
  <c r="H19" i="1"/>
  <c r="H21" i="1"/>
  <c r="H10" i="1"/>
  <c r="H9" i="1"/>
  <c r="H8" i="1"/>
  <c r="H79" i="4" l="1"/>
  <c r="H36" i="4"/>
  <c r="H37" i="4"/>
  <c r="H38" i="4"/>
  <c r="H16" i="4"/>
  <c r="H15" i="4"/>
  <c r="H14" i="4"/>
  <c r="G135" i="1" l="1"/>
  <c r="G37" i="4"/>
  <c r="G38" i="4"/>
  <c r="G79" i="4"/>
  <c r="G160" i="1" l="1"/>
  <c r="G15" i="4" l="1"/>
  <c r="G14" i="4"/>
  <c r="G57" i="1"/>
  <c r="G56" i="1"/>
  <c r="G110" i="4" l="1"/>
  <c r="G38" i="1" l="1"/>
  <c r="G159" i="1" l="1"/>
  <c r="H212" i="1"/>
  <c r="G212" i="1"/>
  <c r="H203" i="1"/>
  <c r="G203" i="1"/>
  <c r="G158" i="1"/>
  <c r="H13" i="1"/>
  <c r="G13" i="1"/>
  <c r="G24" i="1"/>
  <c r="G20" i="1"/>
  <c r="G25" i="1" l="1"/>
  <c r="G23" i="1"/>
  <c r="G22" i="1"/>
  <c r="G21" i="1"/>
  <c r="G19" i="1"/>
  <c r="G11" i="1"/>
  <c r="G12" i="1"/>
  <c r="G5" i="1"/>
  <c r="G6" i="1"/>
  <c r="G8" i="1"/>
  <c r="G9" i="1"/>
  <c r="G10" i="1"/>
  <c r="G27" i="1" l="1"/>
  <c r="D5" i="3" s="1"/>
  <c r="D62" i="3"/>
  <c r="F62" i="3" s="1"/>
  <c r="H7" i="4" l="1"/>
  <c r="G7" i="4"/>
  <c r="H6" i="4"/>
  <c r="G6" i="4" s="1"/>
  <c r="H5" i="4"/>
  <c r="G5" i="4"/>
  <c r="H199" i="1"/>
  <c r="G199" i="1"/>
  <c r="G221" i="1"/>
  <c r="K214" i="1"/>
  <c r="K150" i="1"/>
  <c r="K143" i="1"/>
  <c r="K136" i="1"/>
  <c r="K128" i="1"/>
  <c r="K119" i="1"/>
  <c r="K83" i="1"/>
  <c r="K74" i="1"/>
  <c r="H34" i="4"/>
  <c r="H176" i="1"/>
  <c r="H95" i="1"/>
  <c r="H93" i="1"/>
  <c r="H66" i="1"/>
  <c r="H65" i="1"/>
  <c r="H54" i="1"/>
  <c r="H156" i="1"/>
  <c r="H157" i="1"/>
  <c r="G157" i="1"/>
  <c r="G156" i="1"/>
  <c r="H220" i="1"/>
  <c r="G220" i="1"/>
  <c r="H219" i="1"/>
  <c r="G219" i="1"/>
  <c r="H213" i="1"/>
  <c r="G213" i="1"/>
  <c r="H211" i="1"/>
  <c r="G211" i="1"/>
  <c r="H210" i="1"/>
  <c r="G210" i="1"/>
  <c r="H209" i="1"/>
  <c r="G209" i="1"/>
  <c r="H202" i="1"/>
  <c r="G202" i="1"/>
  <c r="H201" i="1"/>
  <c r="G201" i="1"/>
  <c r="H192" i="1"/>
  <c r="G192" i="1"/>
  <c r="H191" i="1"/>
  <c r="G191" i="1"/>
  <c r="H190" i="1"/>
  <c r="G190" i="1"/>
  <c r="H184" i="1"/>
  <c r="G184" i="1"/>
  <c r="G183" i="1"/>
  <c r="H177" i="1"/>
  <c r="G177" i="1"/>
  <c r="G176" i="1"/>
  <c r="H170" i="1"/>
  <c r="G170" i="1"/>
  <c r="H169" i="1"/>
  <c r="G169" i="1"/>
  <c r="H155" i="1"/>
  <c r="H149" i="1"/>
  <c r="G149" i="1"/>
  <c r="H148" i="1"/>
  <c r="G148" i="1"/>
  <c r="H142" i="1"/>
  <c r="G142" i="1"/>
  <c r="H141" i="1"/>
  <c r="G141" i="1"/>
  <c r="H134" i="1"/>
  <c r="G134" i="1"/>
  <c r="H133" i="1"/>
  <c r="G133" i="1"/>
  <c r="H127" i="1"/>
  <c r="G127" i="1"/>
  <c r="H126" i="1"/>
  <c r="G126" i="1"/>
  <c r="H125" i="1"/>
  <c r="G125" i="1"/>
  <c r="H124" i="1"/>
  <c r="G124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05" i="1"/>
  <c r="G105" i="1"/>
  <c r="H104" i="1"/>
  <c r="G104" i="1"/>
  <c r="H103" i="1"/>
  <c r="G103" i="1"/>
  <c r="H97" i="1"/>
  <c r="G97" i="1"/>
  <c r="H96" i="1"/>
  <c r="G96" i="1"/>
  <c r="G95" i="1"/>
  <c r="H94" i="1"/>
  <c r="G94" i="1"/>
  <c r="G93" i="1"/>
  <c r="H92" i="1"/>
  <c r="G92" i="1"/>
  <c r="G91" i="1"/>
  <c r="H90" i="1"/>
  <c r="G90" i="1"/>
  <c r="H82" i="1"/>
  <c r="G82" i="1"/>
  <c r="H81" i="1"/>
  <c r="G81" i="1"/>
  <c r="H80" i="1"/>
  <c r="G80" i="1"/>
  <c r="H79" i="1"/>
  <c r="G79" i="1"/>
  <c r="H73" i="1"/>
  <c r="G73" i="1"/>
  <c r="H72" i="1"/>
  <c r="G72" i="1"/>
  <c r="G66" i="1"/>
  <c r="G65" i="1"/>
  <c r="H64" i="1"/>
  <c r="G64" i="1"/>
  <c r="H58" i="1"/>
  <c r="G58" i="1"/>
  <c r="H55" i="1"/>
  <c r="G55" i="1"/>
  <c r="G54" i="1"/>
  <c r="H53" i="1"/>
  <c r="G53" i="1"/>
  <c r="H47" i="1"/>
  <c r="G47" i="1"/>
  <c r="H46" i="1"/>
  <c r="G46" i="1"/>
  <c r="H45" i="1"/>
  <c r="G45" i="1"/>
  <c r="H39" i="1"/>
  <c r="G39" i="1"/>
  <c r="H37" i="1"/>
  <c r="G37" i="1"/>
  <c r="G36" i="1"/>
  <c r="H35" i="1"/>
  <c r="G35" i="1"/>
  <c r="H34" i="1"/>
  <c r="G34" i="1"/>
  <c r="H33" i="1"/>
  <c r="G33" i="1"/>
  <c r="H25" i="1"/>
  <c r="H23" i="1"/>
  <c r="H22" i="1"/>
  <c r="H12" i="1"/>
  <c r="H11" i="1"/>
  <c r="H7" i="1"/>
  <c r="G7" i="1" s="1"/>
  <c r="G15" i="1" s="1"/>
  <c r="D4" i="3" s="1"/>
  <c r="H6" i="1"/>
  <c r="H5" i="1"/>
  <c r="G163" i="1" l="1"/>
  <c r="H223" i="1"/>
  <c r="E31" i="3" s="1"/>
  <c r="G223" i="1"/>
  <c r="D31" i="3" s="1"/>
  <c r="H163" i="1"/>
  <c r="G151" i="1"/>
  <c r="H15" i="1"/>
  <c r="G120" i="1"/>
  <c r="G75" i="1"/>
  <c r="G84" i="1"/>
  <c r="H205" i="1"/>
  <c r="G137" i="1"/>
  <c r="H98" i="4"/>
  <c r="G98" i="4"/>
  <c r="H97" i="4"/>
  <c r="G97" i="4"/>
  <c r="H96" i="4"/>
  <c r="G96" i="4"/>
  <c r="H95" i="4"/>
  <c r="G95" i="4"/>
  <c r="H89" i="4"/>
  <c r="G89" i="4"/>
  <c r="H88" i="4"/>
  <c r="G88" i="4"/>
  <c r="H87" i="4"/>
  <c r="G87" i="4"/>
  <c r="H86" i="4"/>
  <c r="G86" i="4"/>
  <c r="H80" i="4"/>
  <c r="G80" i="4"/>
  <c r="H78" i="4"/>
  <c r="G78" i="4"/>
  <c r="H77" i="4"/>
  <c r="G77" i="4"/>
  <c r="H76" i="4"/>
  <c r="G76" i="4"/>
  <c r="H70" i="4"/>
  <c r="G70" i="4"/>
  <c r="H69" i="4"/>
  <c r="G69" i="4"/>
  <c r="H68" i="4"/>
  <c r="G68" i="4"/>
  <c r="H67" i="4"/>
  <c r="G67" i="4"/>
  <c r="H66" i="4"/>
  <c r="G66" i="4"/>
  <c r="H60" i="4"/>
  <c r="G60" i="4"/>
  <c r="H59" i="4"/>
  <c r="G59" i="4"/>
  <c r="H53" i="4"/>
  <c r="G53" i="4"/>
  <c r="H47" i="4"/>
  <c r="G47" i="4" s="1"/>
  <c r="H46" i="4"/>
  <c r="G46" i="4"/>
  <c r="H44" i="4"/>
  <c r="G44" i="4"/>
  <c r="H43" i="4"/>
  <c r="G43" i="4"/>
  <c r="H42" i="4"/>
  <c r="G42" i="4"/>
  <c r="H40" i="4"/>
  <c r="G40" i="4"/>
  <c r="G36" i="4"/>
  <c r="H35" i="4"/>
  <c r="G35" i="4"/>
  <c r="G34" i="4"/>
  <c r="H32" i="4"/>
  <c r="G32" i="4"/>
  <c r="H31" i="4"/>
  <c r="G31" i="4" s="1"/>
  <c r="H30" i="4"/>
  <c r="G30" i="4" s="1"/>
  <c r="H29" i="4"/>
  <c r="G29" i="4" s="1"/>
  <c r="H28" i="4"/>
  <c r="G28" i="4" s="1"/>
  <c r="H27" i="4"/>
  <c r="G27" i="4" s="1"/>
  <c r="H26" i="4"/>
  <c r="G26" i="4" s="1"/>
  <c r="H25" i="4"/>
  <c r="G25" i="4" s="1"/>
  <c r="H24" i="4"/>
  <c r="G24" i="4" s="1"/>
  <c r="G16" i="4"/>
  <c r="H13" i="4"/>
  <c r="G13" i="4"/>
  <c r="D45" i="3"/>
  <c r="K81" i="4"/>
  <c r="K48" i="4"/>
  <c r="K54" i="4"/>
  <c r="K61" i="4"/>
  <c r="K71" i="4"/>
  <c r="K90" i="4"/>
  <c r="K99" i="4"/>
  <c r="K17" i="4"/>
  <c r="K8" i="4"/>
  <c r="F31" i="3" l="1"/>
  <c r="E4" i="3"/>
  <c r="H72" i="4"/>
  <c r="E41" i="3" s="1"/>
  <c r="H82" i="4"/>
  <c r="E42" i="3" s="1"/>
  <c r="H62" i="4"/>
  <c r="E40" i="3" s="1"/>
  <c r="G72" i="4"/>
  <c r="D41" i="3" s="1"/>
  <c r="G82" i="4"/>
  <c r="D42" i="3" s="1"/>
  <c r="G62" i="4"/>
  <c r="D40" i="3" s="1"/>
  <c r="H100" i="4"/>
  <c r="E44" i="3" s="1"/>
  <c r="G9" i="4"/>
  <c r="D36" i="3" s="1"/>
  <c r="G18" i="4"/>
  <c r="D37" i="3" s="1"/>
  <c r="H55" i="4"/>
  <c r="E39" i="3" s="1"/>
  <c r="H91" i="4"/>
  <c r="E43" i="3" s="1"/>
  <c r="G91" i="4"/>
  <c r="D43" i="3" s="1"/>
  <c r="G55" i="4"/>
  <c r="D39" i="3" s="1"/>
  <c r="G100" i="4"/>
  <c r="G49" i="4"/>
  <c r="H49" i="4"/>
  <c r="E38" i="3" s="1"/>
  <c r="H9" i="4"/>
  <c r="H18" i="4"/>
  <c r="E37" i="3" s="1"/>
  <c r="K204" i="1"/>
  <c r="G205" i="1" s="1"/>
  <c r="D29" i="3" s="1"/>
  <c r="K193" i="1"/>
  <c r="K185" i="1"/>
  <c r="G186" i="1" s="1"/>
  <c r="D26" i="3" s="1"/>
  <c r="K178" i="1"/>
  <c r="G179" i="1" s="1"/>
  <c r="K171" i="1"/>
  <c r="K106" i="1"/>
  <c r="G107" i="1" s="1"/>
  <c r="K98" i="1"/>
  <c r="G99" i="1" s="1"/>
  <c r="H99" i="1"/>
  <c r="E14" i="3" s="1"/>
  <c r="D11" i="3"/>
  <c r="K67" i="1"/>
  <c r="G68" i="1" s="1"/>
  <c r="K48" i="1"/>
  <c r="F42" i="3" l="1"/>
  <c r="D44" i="3"/>
  <c r="F44" i="3" s="1"/>
  <c r="G113" i="4"/>
  <c r="G41" i="1"/>
  <c r="G49" i="1"/>
  <c r="D8" i="3" s="1"/>
  <c r="G60" i="1"/>
  <c r="F39" i="3"/>
  <c r="F41" i="3"/>
  <c r="H113" i="4"/>
  <c r="F43" i="3"/>
  <c r="F40" i="3"/>
  <c r="F37" i="3"/>
  <c r="D38" i="3"/>
  <c r="F38" i="3" s="1"/>
  <c r="H84" i="1"/>
  <c r="E12" i="3" s="1"/>
  <c r="E36" i="3"/>
  <c r="E47" i="3" s="1"/>
  <c r="F15" i="6" s="1"/>
  <c r="D19" i="3"/>
  <c r="G194" i="1"/>
  <c r="D27" i="3" s="1"/>
  <c r="H60" i="1"/>
  <c r="E9" i="3" s="1"/>
  <c r="D21" i="3"/>
  <c r="G172" i="1"/>
  <c r="H151" i="1"/>
  <c r="E21" i="3" s="1"/>
  <c r="E29" i="3"/>
  <c r="F29" i="3" s="1"/>
  <c r="H68" i="1"/>
  <c r="E10" i="3" s="1"/>
  <c r="H144" i="1"/>
  <c r="E20" i="3" s="1"/>
  <c r="H172" i="1"/>
  <c r="E24" i="3" s="1"/>
  <c r="H186" i="1"/>
  <c r="E26" i="3" s="1"/>
  <c r="F26" i="3" s="1"/>
  <c r="H120" i="1"/>
  <c r="G129" i="1"/>
  <c r="D18" i="3" s="1"/>
  <c r="G215" i="1"/>
  <c r="D30" i="3" s="1"/>
  <c r="H75" i="1"/>
  <c r="E11" i="3" s="1"/>
  <c r="F11" i="3" s="1"/>
  <c r="H107" i="1"/>
  <c r="E15" i="3" s="1"/>
  <c r="H27" i="1"/>
  <c r="H41" i="1"/>
  <c r="H49" i="1"/>
  <c r="E8" i="3" s="1"/>
  <c r="D10" i="3"/>
  <c r="D12" i="3"/>
  <c r="D15" i="3"/>
  <c r="H129" i="1"/>
  <c r="E18" i="3" s="1"/>
  <c r="H137" i="1"/>
  <c r="E19" i="3" s="1"/>
  <c r="E22" i="3"/>
  <c r="H194" i="1"/>
  <c r="E27" i="3" s="1"/>
  <c r="H179" i="1"/>
  <c r="E25" i="3" s="1"/>
  <c r="H215" i="1"/>
  <c r="D14" i="3"/>
  <c r="F14" i="3" s="1"/>
  <c r="G144" i="1"/>
  <c r="D20" i="3" s="1"/>
  <c r="E7" i="3" l="1"/>
  <c r="H226" i="1"/>
  <c r="F11" i="6" s="1"/>
  <c r="F20" i="3"/>
  <c r="F10" i="3"/>
  <c r="F19" i="3"/>
  <c r="F15" i="3"/>
  <c r="E30" i="3"/>
  <c r="F30" i="3" s="1"/>
  <c r="D7" i="3"/>
  <c r="E5" i="3"/>
  <c r="F5" i="3" s="1"/>
  <c r="F12" i="3"/>
  <c r="F18" i="3"/>
  <c r="F21" i="3"/>
  <c r="F8" i="3"/>
  <c r="F27" i="3"/>
  <c r="D9" i="3"/>
  <c r="F9" i="3" s="1"/>
  <c r="G226" i="1"/>
  <c r="F10" i="6" s="1"/>
  <c r="D47" i="3"/>
  <c r="F14" i="6" s="1"/>
  <c r="F36" i="3"/>
  <c r="F4" i="3"/>
  <c r="D17" i="3"/>
  <c r="E17" i="3"/>
  <c r="D25" i="3"/>
  <c r="F25" i="3" s="1"/>
  <c r="D24" i="3"/>
  <c r="F24" i="3" s="1"/>
  <c r="F7" i="3" l="1"/>
  <c r="F17" i="3"/>
  <c r="E33" i="3"/>
  <c r="E49" i="3" s="1"/>
  <c r="F47" i="3"/>
  <c r="D22" i="3"/>
  <c r="F22" i="3" s="1"/>
  <c r="G16" i="6" l="1"/>
  <c r="D52" i="3"/>
  <c r="D33" i="3"/>
  <c r="F33" i="3" s="1"/>
  <c r="D49" i="3" l="1"/>
  <c r="F49" i="3" s="1"/>
  <c r="C55" i="3" s="1"/>
  <c r="D19" i="6" s="1"/>
  <c r="G12" i="6"/>
  <c r="D18" i="6" l="1"/>
  <c r="D64" i="3" l="1"/>
  <c r="F64" i="3" s="1"/>
  <c r="F66" i="3" l="1"/>
  <c r="C69" i="3" s="1"/>
  <c r="D20" i="6" s="1"/>
</calcChain>
</file>

<file path=xl/sharedStrings.xml><?xml version="1.0" encoding="utf-8"?>
<sst xmlns="http://schemas.openxmlformats.org/spreadsheetml/2006/main" count="1288" uniqueCount="517">
  <si>
    <t>Abschnitt I Qualitätsmanagementsystem und HACCP</t>
  </si>
  <si>
    <t>1. Qualitätsmanagementsystem</t>
  </si>
  <si>
    <t>Punkte</t>
  </si>
  <si>
    <t>Bemerkungen</t>
  </si>
  <si>
    <t>Sonderpunkte</t>
  </si>
  <si>
    <t>Nr.</t>
  </si>
  <si>
    <t>ja</t>
  </si>
  <si>
    <t>nein</t>
  </si>
  <si>
    <t>n.a.</t>
  </si>
  <si>
    <t>erreicht</t>
  </si>
  <si>
    <t>erreichbar</t>
  </si>
  <si>
    <t>1.1</t>
  </si>
  <si>
    <t>1.2</t>
  </si>
  <si>
    <t>Ist ein allgemeines Qualitätsmanagementsystem vorhanden?</t>
  </si>
  <si>
    <t>1.3</t>
  </si>
  <si>
    <t>Ist QM – System schriftlich in Form eines QM - Handbuches niedergelegt und allen Mitarbeitern zugänglich und bekannt?</t>
  </si>
  <si>
    <t>Summe der Sonderpunkte</t>
  </si>
  <si>
    <t>Ergebnis</t>
  </si>
  <si>
    <t>2) HACCP – System</t>
  </si>
  <si>
    <t>2.1</t>
  </si>
  <si>
    <t>2.2</t>
  </si>
  <si>
    <t>2.3</t>
  </si>
  <si>
    <t>2.4</t>
  </si>
  <si>
    <t xml:space="preserve">Existiert ein System zur Überwachung der CCP`s? </t>
  </si>
  <si>
    <t>2.5</t>
  </si>
  <si>
    <t>Existiert ein Verfahren zur Dokumentenlenkung?</t>
  </si>
  <si>
    <t xml:space="preserve">                                                                                                                                                        </t>
  </si>
  <si>
    <t>Abschnitt II Betriebliche Gegebenheiten</t>
  </si>
  <si>
    <t>NR.</t>
  </si>
  <si>
    <t xml:space="preserve">ja </t>
  </si>
  <si>
    <t>3.1</t>
  </si>
  <si>
    <t>Ist der gesamte Außenbereich derart gestaltet, dass eine Produktkontamination (z.B. durch das Eindringen von Schadnagern) minimiert wird?</t>
  </si>
  <si>
    <t>3.2</t>
  </si>
  <si>
    <t>Sind alle Zugänge geschützt und kontrolliert?</t>
  </si>
  <si>
    <t>3.3</t>
  </si>
  <si>
    <t>Gibt es ein klar definiertes Verfahren im Umgang mit betriebsfremden Personen und externen oder behördlichen Inspektionen?</t>
  </si>
  <si>
    <t>3.4</t>
  </si>
  <si>
    <t>3.5</t>
  </si>
  <si>
    <t>Wurde eine Gefahrenanalyse zum Produktschutz durchgeführt und dokumentiert, welche jährlich überprüft wird?</t>
  </si>
  <si>
    <t>3.6</t>
  </si>
  <si>
    <t>Entspricht der Zustand des Produktionsgebäudes den Grundsätzen der guten Hygienepraxis?</t>
  </si>
  <si>
    <t>4) Technik</t>
  </si>
  <si>
    <t>4.1</t>
  </si>
  <si>
    <t>Ist ein planmäßiges Wartungssystem eingerichtet, dass alle für Sicherheit, Legalität und Qualität der Erzeugnisse kritische Anlagen und Ausrüstungen erfasst?</t>
  </si>
  <si>
    <t>4.2</t>
  </si>
  <si>
    <t>4.3</t>
  </si>
  <si>
    <t>5) Lagerbereich</t>
  </si>
  <si>
    <t>5.1</t>
  </si>
  <si>
    <t>Entspricht der Zustand der Lagerbereiche für Rohstoffe und Fertigware der guten Hygienepraxis?</t>
  </si>
  <si>
    <t>5.2</t>
  </si>
  <si>
    <t>Wird bei der Lagerhaltung von Rohstoffen, Fertigerzeugnissen und Verpackungsmaterialien das sog. FIFO (first in first out) –Verfahren angewendet und dokumentiert?</t>
  </si>
  <si>
    <t>5.3</t>
  </si>
  <si>
    <t>5.4</t>
  </si>
  <si>
    <t>Sind die Lagerräume klimatisiert?</t>
  </si>
  <si>
    <t>6) Sozialeinrichtungen</t>
  </si>
  <si>
    <t>6.1</t>
  </si>
  <si>
    <t>Sind an Zutrittspunkten zu Produktionsbereichen ausreichend Möglichkeiten zum Händewaschen vorhanden?</t>
  </si>
  <si>
    <t>6.2</t>
  </si>
  <si>
    <t>Werden Straßenkleidung und sonstige persönliche Sachen in den Umkleidebereichen von der Arbeitskleidung getrennt aufbewahrt?</t>
  </si>
  <si>
    <t>Haben die Sozialräume eine angemessene Größe und Ausstattung für die Anzahl der Mitarbeiter?</t>
  </si>
  <si>
    <t>7) Abfallentsorgung</t>
  </si>
  <si>
    <t>7.1</t>
  </si>
  <si>
    <t>Sind die Behälter für innerhalb und außerhalb der Betriebsräume gesammelte Abfälle eindeutig gekennzeichnet? Werden diese rein gehalten sowie gegebenenfalls desinfiziert?</t>
  </si>
  <si>
    <t>7.2</t>
  </si>
  <si>
    <t>Sind außerhalb aufgestellte Abfallsammelbehälter und Müllpressen verschlossen und/oder abgedeckt, um den Ungezieferbefall zu minimieren?</t>
  </si>
  <si>
    <t>8) Rückstellmusterlager</t>
  </si>
  <si>
    <t>8.1</t>
  </si>
  <si>
    <t>Werden von jeder Rohwarenanlieferung Rückstellmuster gelagert?</t>
  </si>
  <si>
    <t>8.2</t>
  </si>
  <si>
    <t>Werden von jeder Lieferung des Fertigerzeugnisses Rückstellmuster eingelagert?</t>
  </si>
  <si>
    <t>8.3</t>
  </si>
  <si>
    <t>8.4</t>
  </si>
  <si>
    <t>Abschnitt III: Fremdkörpermanagement</t>
  </si>
  <si>
    <t>9) Fremdkörpermanagement</t>
  </si>
  <si>
    <t>9.1</t>
  </si>
  <si>
    <t>9.2</t>
  </si>
  <si>
    <t>9.4</t>
  </si>
  <si>
    <t>Gibt es für alle Produktionslinien Metall-, oder andere Fremdkörperdetektoren (z.B. Röntgengeräte), die kontaminierte Enderzeugnisse automatischen ausschleusen oder werden Siebe mit geeigneter Maschenweite eingesetzt?</t>
  </si>
  <si>
    <t>9.5</t>
  </si>
  <si>
    <t xml:space="preserve">Wird sichergestellt, dass die aussortierten Produkte auf keinen Fall zum Kunden gehen? </t>
  </si>
  <si>
    <t>9.6</t>
  </si>
  <si>
    <t>Existiert ein Verfahren zur Nachbearbeitung von ausgeschleusten Produkten?</t>
  </si>
  <si>
    <t>9.7</t>
  </si>
  <si>
    <t>9.8</t>
  </si>
  <si>
    <t>Werden defekte Holzpaletten sofort aussortiert?</t>
  </si>
  <si>
    <t>10) Schädlingsbekämpfung</t>
  </si>
  <si>
    <t>10.1</t>
  </si>
  <si>
    <t>10.2</t>
  </si>
  <si>
    <t>Werden über die Inspektionen, Empfehlungen und notwendigen Handlungen ausführlich Protokolle geführt? Gibt es Trendanalysen und daraus resultierende Maßnahmepläne?</t>
  </si>
  <si>
    <t>10.3</t>
  </si>
  <si>
    <t>11.1</t>
  </si>
  <si>
    <t>Liegt ein dokumentierter Prüfplan vor, nach dem qualitätsrelevante Rohstoffe oder sonstige zu verarbeitende Produkte regelmäßig intern analysiert werden?</t>
  </si>
  <si>
    <t>11.2</t>
  </si>
  <si>
    <t>Werden die Analysen anhand von bestimmten Kriterien und festgelegten Arbeitsanweisungen durchgeführt?</t>
  </si>
  <si>
    <t>11.3</t>
  </si>
  <si>
    <t>11.4</t>
  </si>
  <si>
    <t>11.5</t>
  </si>
  <si>
    <t>Sind ein Verfahren bzw. Korrekturmaßnahmen vorhanden und dokumentiert, falls ein Rohstoff im Wareneingang nicht den Vorgaben entspricht?</t>
  </si>
  <si>
    <t>11.6</t>
  </si>
  <si>
    <t>Existiert ein Lieferantenbewertungssystem und wird dieses dokumentiert?</t>
  </si>
  <si>
    <t>12.1</t>
  </si>
  <si>
    <t>Ist ein dokumentiertes Verfahren mit festgelegten Messwerten und Qualitätsparametern zur Warenausgangskontrolle vorhanden?</t>
  </si>
  <si>
    <t>12.3</t>
  </si>
  <si>
    <t>12.4</t>
  </si>
  <si>
    <t>Werden entsprechende Korrekturmaßnahmen vorgenommen und dokumentiert, falls ein Fertigerzeugnis nicht den Vorgaben entspricht?</t>
  </si>
  <si>
    <t>13) Reinigungskontrollen</t>
  </si>
  <si>
    <t>13.1</t>
  </si>
  <si>
    <t>13.2</t>
  </si>
  <si>
    <t>13.3</t>
  </si>
  <si>
    <t>14.1</t>
  </si>
  <si>
    <t>14.2</t>
  </si>
  <si>
    <t>Existiert ein klar definiertes Verfahren, wenn der Zustand der Tankwagen und Schläuche nicht den Anforderungen entspricht?</t>
  </si>
  <si>
    <t>15.1</t>
  </si>
  <si>
    <t>Ist ein hausinternes analytisches Labor vorhanden?</t>
  </si>
  <si>
    <t>Werden die Produktions- und Messeinrichtungen regelmäßig geeicht (kalibriert), um die Richtigkeit der Messungen zu gewährleisten und wird diese dokumentiert?</t>
  </si>
  <si>
    <t>16) Personalhygiene</t>
  </si>
  <si>
    <t>16.1</t>
  </si>
  <si>
    <t>Tragen sämtliche Mitarbeiter spezielle, von der Organisationsleitung ausgegebene Arbeitskleidung?</t>
  </si>
  <si>
    <t>16.2</t>
  </si>
  <si>
    <t>16.3</t>
  </si>
  <si>
    <t>Werden farbige Pflaster verwendet (evtl. metalldetektierbar)?</t>
  </si>
  <si>
    <t>17) Kundenreklamationssystem</t>
  </si>
  <si>
    <t>17.1</t>
  </si>
  <si>
    <t>Verfügt die Organisation über ein System (von der Erfassung über die Bearbeitung bis hin zur Erledigung) zur Behandlung von Kundenreklamationen und werden Maßnahmen eingeleitet und deren Wirksamkeit zeitnah überprüft?</t>
  </si>
  <si>
    <t>Erfolgt in regelmäßigen Abständen eine Auswertung der Reklamationen, um die häufigsten Probleme zu ermitteln und weitere Korrekturmaßnahmen zu deren Abstellung festzusetzen?</t>
  </si>
  <si>
    <t>18.1</t>
  </si>
  <si>
    <t>Existiert ein Krisenteam zum effizienten Umgang mit Rücknahme und Rückruf jeglicher Erzeugnisse?</t>
  </si>
  <si>
    <t>Wird die Rücknahme in einem regelmäßigen Intervall getestet?</t>
  </si>
  <si>
    <t>19.1</t>
  </si>
  <si>
    <t>19.2</t>
  </si>
  <si>
    <t>Wird das System zur Rückverfolgbarkeit regelmäßig getestet und die Ergebnisse dokumentiert?</t>
  </si>
  <si>
    <t>20) Allergene und GVO</t>
  </si>
  <si>
    <t>20.1</t>
  </si>
  <si>
    <t>Es wird eine ständig aktualisierte Aufstellung geführt, die alle in der Betriebsstätte verwendeten allergenhaltigen Rohwaren und Fertigerzeugnisse berücksichtigt.</t>
  </si>
  <si>
    <t>20.2</t>
  </si>
  <si>
    <t>20.3</t>
  </si>
  <si>
    <t>Sollte ein Unternehmen GVO-haltige und GVO-freie Rohstoffe verwenden: Besteht ein geeignetes System zur Reinigung und Trennung, so dass keine Produktkontamination auftreten kann? Wie wird dies gewährleistet?</t>
  </si>
  <si>
    <t>21) Spezifikationen</t>
  </si>
  <si>
    <t>21.1</t>
  </si>
  <si>
    <t>Sind folgende Dokumente vollständig vorhanden:</t>
  </si>
  <si>
    <t>a)       Spezifikationen für alle Rohstoffe</t>
  </si>
  <si>
    <t>b)       Spezifikation für Endprodukte</t>
  </si>
  <si>
    <t>22) Schulungen und innerbetriebliche Kommunikation</t>
  </si>
  <si>
    <t>22.1</t>
  </si>
  <si>
    <t>22.2</t>
  </si>
  <si>
    <t>22.3</t>
  </si>
  <si>
    <t>22.4</t>
  </si>
  <si>
    <t>Werden alle durchgeführten Schulungen nachweislich dokumentiert?</t>
  </si>
  <si>
    <t>23) Nachhaltigkeit und Ethik</t>
  </si>
  <si>
    <t>23.1</t>
  </si>
  <si>
    <t>23.2</t>
  </si>
  <si>
    <t>23.3</t>
  </si>
  <si>
    <t>Abschnitt VI: Dokumentation und Kommunikation</t>
  </si>
  <si>
    <t>Abschnitt IV: Kontrollen</t>
  </si>
  <si>
    <t>erreichte Punktzahl</t>
  </si>
  <si>
    <t>mögliche Punktzahl</t>
  </si>
  <si>
    <t>I Qualitätsmanagement und HACCP</t>
  </si>
  <si>
    <t>1.</t>
  </si>
  <si>
    <t>Qualitätsmanagementsystem</t>
  </si>
  <si>
    <t>2.</t>
  </si>
  <si>
    <t>HACCP – System</t>
  </si>
  <si>
    <t>II Betriebliche Begebenheiten</t>
  </si>
  <si>
    <t>3.</t>
  </si>
  <si>
    <t>Standards für den Betrieb und die Umgebung</t>
  </si>
  <si>
    <t>4.</t>
  </si>
  <si>
    <t>Technik</t>
  </si>
  <si>
    <t>5.</t>
  </si>
  <si>
    <t>Lagerbereich</t>
  </si>
  <si>
    <t>6.</t>
  </si>
  <si>
    <t>Sozialeinrichtungen</t>
  </si>
  <si>
    <t>7.</t>
  </si>
  <si>
    <t>Abfallentsorgung</t>
  </si>
  <si>
    <t>8.</t>
  </si>
  <si>
    <t>Rückstellmusterlager</t>
  </si>
  <si>
    <t>III Fremdkörpermanagement</t>
  </si>
  <si>
    <t>9.</t>
  </si>
  <si>
    <t>Fremdkörpermanagement</t>
  </si>
  <si>
    <t>10.</t>
  </si>
  <si>
    <t>Schädlingsbekämpfung</t>
  </si>
  <si>
    <t>IV Kontrollen</t>
  </si>
  <si>
    <t>11.</t>
  </si>
  <si>
    <t>12.</t>
  </si>
  <si>
    <t>13.</t>
  </si>
  <si>
    <t>Reinigungskontrollen</t>
  </si>
  <si>
    <t>14.</t>
  </si>
  <si>
    <t>15.</t>
  </si>
  <si>
    <t>16.</t>
  </si>
  <si>
    <t>Personalhygiene</t>
  </si>
  <si>
    <t>V Systeme</t>
  </si>
  <si>
    <t>17.</t>
  </si>
  <si>
    <t>18.</t>
  </si>
  <si>
    <t>System zum Rückruf von Fertigerzeugnissen</t>
  </si>
  <si>
    <t>19.</t>
  </si>
  <si>
    <t>System zum allgemeinen Rückruf</t>
  </si>
  <si>
    <t>20.</t>
  </si>
  <si>
    <t>Allergene und GVO</t>
  </si>
  <si>
    <t>VI Dokumentation und Kommunikation</t>
  </si>
  <si>
    <t>21.</t>
  </si>
  <si>
    <t>Spezifikationen</t>
  </si>
  <si>
    <t>22.</t>
  </si>
  <si>
    <t>Schulungen und innerbetriebliche Kommunikation</t>
  </si>
  <si>
    <t>23.</t>
  </si>
  <si>
    <t>Nachhaltigkeit und Ethik</t>
  </si>
  <si>
    <t>Hygieneeinweisung</t>
  </si>
  <si>
    <t>25.</t>
  </si>
  <si>
    <t>Wareneingang</t>
  </si>
  <si>
    <t>26.</t>
  </si>
  <si>
    <t>Produktionsbereich</t>
  </si>
  <si>
    <t>27.</t>
  </si>
  <si>
    <t>Verpackung/Abfüllung/LKW-Beladung</t>
  </si>
  <si>
    <t>28.</t>
  </si>
  <si>
    <t>Labor</t>
  </si>
  <si>
    <t>29.</t>
  </si>
  <si>
    <t>Sozial- und Sanitärräume</t>
  </si>
  <si>
    <t>30.</t>
  </si>
  <si>
    <t>Dokumentenprüfung</t>
  </si>
  <si>
    <t>31.</t>
  </si>
  <si>
    <t>Rückverfolgbarkeitsprüfung</t>
  </si>
  <si>
    <t>32.</t>
  </si>
  <si>
    <t>Gesprächsverlauf und Atmosphäre</t>
  </si>
  <si>
    <t>Findet eine Hygieneeinweisung statt?</t>
  </si>
  <si>
    <t>Werden die Hygienerichtlinien schriftlich ausgehändigt?</t>
  </si>
  <si>
    <t>Wird deren Kenntnisnahme schriftlich bestätigt?</t>
  </si>
  <si>
    <t>25.1</t>
  </si>
  <si>
    <t>Werden die ankommenden Rohwaren nach festgelegten Kriterien untersucht?</t>
  </si>
  <si>
    <t>25.2</t>
  </si>
  <si>
    <t>Ist das Formblatt zur Wareneingangsprüfung vollständig ausgefüllt?</t>
  </si>
  <si>
    <t>Findet ein Teil der Produktion offen statt?</t>
  </si>
  <si>
    <t>26.1</t>
  </si>
  <si>
    <t>Produktionsbereich mit offenem Produkt</t>
  </si>
  <si>
    <r>
      <t xml:space="preserve">Sind die Mauern/Wände sauber?
</t>
    </r>
    <r>
      <rPr>
        <i/>
        <sz val="10"/>
        <color theme="1"/>
        <rFont val="Calibri"/>
        <family val="2"/>
        <scheme val="minor"/>
      </rPr>
      <t>Kein Schimmel, kein Kondensat</t>
    </r>
  </si>
  <si>
    <r>
      <t xml:space="preserve">Sind die Böden sauber?
</t>
    </r>
    <r>
      <rPr>
        <i/>
        <sz val="10"/>
        <color theme="1"/>
        <rFont val="Calibri"/>
        <family val="2"/>
        <scheme val="minor"/>
      </rPr>
      <t>Kein stehendes Wasser</t>
    </r>
  </si>
  <si>
    <r>
      <t xml:space="preserve">Sind die Türen und Tore sauber?
</t>
    </r>
    <r>
      <rPr>
        <i/>
        <sz val="10"/>
        <color theme="1"/>
        <rFont val="Calibri"/>
        <family val="2"/>
        <scheme val="minor"/>
      </rPr>
      <t>Inklusive Öffnungsmechanismen und den Zwischenräumen der Lamellen</t>
    </r>
  </si>
  <si>
    <r>
      <t xml:space="preserve">Sind die Produktionsbereiche sauber?
</t>
    </r>
    <r>
      <rPr>
        <i/>
        <sz val="10"/>
        <color theme="1"/>
        <rFont val="Calibri"/>
        <family val="2"/>
        <scheme val="minor"/>
      </rPr>
      <t>Frei von Altablagerungen, auch in den Ecken und auf/hinter Regalen und Anlagen</t>
    </r>
  </si>
  <si>
    <t>War der Geruch der Produktion entsprechend (oder wurde ein untypischer Fremdgeruch festgestellt)?</t>
  </si>
  <si>
    <t>26.2</t>
  </si>
  <si>
    <t>Ist das Rückstellmusterlager in ordentlichem und sauberem Zustand entsprechend den Grundsätzen der guten Hygienepraxis?</t>
  </si>
  <si>
    <t>26.3</t>
  </si>
  <si>
    <r>
      <t xml:space="preserve">Ist der gesamt Eindruck zur Personalhygiene gut?
</t>
    </r>
    <r>
      <rPr>
        <i/>
        <sz val="10"/>
        <color theme="1"/>
        <rFont val="Calibri"/>
        <family val="2"/>
        <scheme val="minor"/>
      </rPr>
      <t>Kleidung sauber, gepflegte Erscheinung</t>
    </r>
  </si>
  <si>
    <t>Sind die Produktionsbereiche frei von betriebsfremden Gegenständen?</t>
  </si>
  <si>
    <t>Sind alle CCPs ausreichend gekennzeichnet?</t>
  </si>
  <si>
    <t>26.4</t>
  </si>
  <si>
    <r>
      <t xml:space="preserve">Sind die Schädlingsfallen fest angebracht?
</t>
    </r>
    <r>
      <rPr>
        <i/>
        <sz val="10"/>
        <color theme="1"/>
        <rFont val="Calibri"/>
        <family val="2"/>
        <scheme val="minor"/>
      </rPr>
      <t>(ohne die Möglichkeit des Wegtragens/Wegtretens)</t>
    </r>
  </si>
  <si>
    <t>Reinigungsmittel</t>
  </si>
  <si>
    <t>Sind alle Reinigungsmittel in abgeschlossenen Räumen/Schränken gelagert?</t>
  </si>
  <si>
    <t>Sind alle Reinigungsmittel ausreichend gekennzeichnet?</t>
  </si>
  <si>
    <t>Existieren für alle Reinigungsmittel Sicherheitsdatenblätter?</t>
  </si>
  <si>
    <t>Sind die Abfallbehälter innerhalb und außerhalb der Betriebsräume frei von Ungezieferbefall  und übermäßigem äußeren Schmutz?</t>
  </si>
  <si>
    <t>Sind alle Abfallbehälter außerhalb der Produktion geschlossen?</t>
  </si>
  <si>
    <t>27.1</t>
  </si>
  <si>
    <t>Sind die Dokumenten zur Warenausgangskontrolle vollständig und werden Kriterien mit entsprechenden Maßnahmen definiert?</t>
  </si>
  <si>
    <t>28.1</t>
  </si>
  <si>
    <t>Ist der Zustand des Labors sauber und ordentlich?</t>
  </si>
  <si>
    <t>Erläutert der Mitarbeiter nachvollziehbar die durchgeführten Analysen?</t>
  </si>
  <si>
    <t>29.1</t>
  </si>
  <si>
    <t>29.2</t>
  </si>
  <si>
    <r>
      <t>Haben die Spinde keinen direkten Bodenkontakt</t>
    </r>
    <r>
      <rPr>
        <i/>
        <sz val="10"/>
        <color theme="1"/>
        <rFont val="Calibri"/>
        <family val="2"/>
        <scheme val="minor"/>
      </rPr>
      <t>? (sodass unterhalb dieser Problemlos gereinigt werden kann)</t>
    </r>
  </si>
  <si>
    <t>Sind die Umkleidekabinen frei von Gegenständen außerhalb der Schränke?</t>
  </si>
  <si>
    <t>Sind die Sozialräume in hygienisch und baulich einwandfreiem Zustand?</t>
  </si>
  <si>
    <t>Hängen die Regeln zum Umgang mit persönlichen Gegenständen und mitgebrachten Lebensmitteln aus?</t>
  </si>
  <si>
    <t>Sind die Sozialräume angemessen klimatisiert bzw. gut belüftbar?</t>
  </si>
  <si>
    <t>30.1</t>
  </si>
  <si>
    <t>Ist das HACCP-Schema zu den einzelnen Produktionslinien nachvollziehbar dargestellt?</t>
  </si>
  <si>
    <t>30.2</t>
  </si>
  <si>
    <t>30.3</t>
  </si>
  <si>
    <t>30.4</t>
  </si>
  <si>
    <t>Wird das FB für die CCPs mit Namen unterzeichnet?</t>
  </si>
  <si>
    <t>Werden die Korrekturmaßnahmen zu den CCPs geeignet dargestellt?</t>
  </si>
  <si>
    <t>31.1</t>
  </si>
  <si>
    <t>31.2</t>
  </si>
  <si>
    <t>31.3</t>
  </si>
  <si>
    <t>Liegen alle Aufzeichnungen über die Produktion vor?</t>
  </si>
  <si>
    <t>Liegt ein Lieferschein für die Rohware vor, der eindeutig zugeordnet werden kann?</t>
  </si>
  <si>
    <t>Ist die Dokumentation lückenlos nachvollziehbar anhand der Los- oder Chargennummern etc.?</t>
  </si>
  <si>
    <t>Fand das Audit in einer freundlichen und offenen Gesprächsatomsphäre statt?</t>
  </si>
  <si>
    <t>Waren alle für das Audit relevanten Personen anwesend?</t>
  </si>
  <si>
    <t>Wurde sich auch über potentielle Mängel offen ausgetauscht?</t>
  </si>
  <si>
    <t>Konnten alle in der Produktion angesprochenen Mitarbeiter zufriedenstellende Auskunft erteilen?</t>
  </si>
  <si>
    <t>Gesamtergebnis</t>
  </si>
  <si>
    <t>Punktzahl Fragebogen</t>
  </si>
  <si>
    <t>Punktzahl Audit</t>
  </si>
  <si>
    <t>Gesamtpunktzahl</t>
  </si>
  <si>
    <t>Risikobewertung</t>
  </si>
  <si>
    <t>Name des Betriebes:</t>
  </si>
  <si>
    <t>Adresse:</t>
  </si>
  <si>
    <t>Telefon:</t>
  </si>
  <si>
    <t>Fax:</t>
  </si>
  <si>
    <t>Datum des Audits:</t>
  </si>
  <si>
    <t>Teilnehmer des Audits:</t>
  </si>
  <si>
    <t>Risikoklasse</t>
  </si>
  <si>
    <t>Einstufung des Lieferanten</t>
  </si>
  <si>
    <t>Einstufung</t>
  </si>
  <si>
    <t>Beurteilung nach dem Fragebogen und der Durchführung des Audits:</t>
  </si>
  <si>
    <t>Mangel</t>
  </si>
  <si>
    <t>Maßnahmevorschläge</t>
  </si>
  <si>
    <t>Verantwortliche Person und Termin</t>
  </si>
  <si>
    <t>Beschreibung der Maßnahmen</t>
  </si>
  <si>
    <t>Nachweise</t>
  </si>
  <si>
    <t>Maßnahmeplan</t>
  </si>
  <si>
    <t>32.1</t>
  </si>
  <si>
    <t>32.2</t>
  </si>
  <si>
    <t>32.3</t>
  </si>
  <si>
    <t>32.4</t>
  </si>
  <si>
    <t>33.1</t>
  </si>
  <si>
    <t>33.2</t>
  </si>
  <si>
    <t>33.3</t>
  </si>
  <si>
    <t>33.4</t>
  </si>
  <si>
    <t>um eine zusätzliche Schwerpunktsetzung bei dem Audit zu ermöglichen können bis zu 50 Punkte zusätzlich vergeben oder abgezogen werden</t>
  </si>
  <si>
    <t>Produktionsbereich allgemein</t>
  </si>
  <si>
    <t>Erfolgt Reinigung der Kleidung durch einen externen Betrieb?</t>
  </si>
  <si>
    <t xml:space="preserve"> </t>
  </si>
  <si>
    <r>
      <t xml:space="preserve">Wurde ein HACCP – Konzept für jedes Produkt oder jede Produktionslinie anhand von durchgeführten Risikoanalysen erstellt? </t>
    </r>
    <r>
      <rPr>
        <i/>
        <sz val="10"/>
        <color theme="1"/>
        <rFont val="Calibri"/>
        <family val="2"/>
        <scheme val="minor"/>
      </rPr>
      <t>Die Risikoanalysen müssen für sämtliche Rohstoffe, Endprodukte und Verfahrensschritte vorhanden sein.</t>
    </r>
  </si>
  <si>
    <t>Liegt eine Zertifizierung vor? Wenn ja, nach welcher Form?</t>
  </si>
  <si>
    <t>Risikozahl</t>
  </si>
  <si>
    <t>Produktion</t>
  </si>
  <si>
    <t>6.3</t>
  </si>
  <si>
    <t>9.3</t>
  </si>
  <si>
    <t>Wird bei den Fertigerzeugnissen ein Produktionscode angewendet?</t>
  </si>
  <si>
    <t>16.4</t>
  </si>
  <si>
    <t>Risikosumme</t>
  </si>
  <si>
    <t>33.</t>
  </si>
  <si>
    <t>gesonderter Fokus</t>
  </si>
  <si>
    <t>-</t>
  </si>
  <si>
    <r>
      <t xml:space="preserve">Ist der Rückstelllagerraum geeignet zur Aufbewahrung der Rückstellmuster? </t>
    </r>
    <r>
      <rPr>
        <i/>
        <sz val="10"/>
        <color theme="1"/>
        <rFont val="Calibri"/>
        <family val="2"/>
        <scheme val="minor"/>
      </rPr>
      <t>(Temperatur ok? Klima? Lichtgeschützt?)</t>
    </r>
  </si>
  <si>
    <t xml:space="preserve">Werden zur Schädlingsbekämpfung
a)       die Leistungen einer kompetenten Schädlingsbekämpfungsfirma in Anspruch genommen oder
b)       ausgebildetes Personal für die regelmäßige Inspektion und Behandlung eingesetzt? </t>
  </si>
  <si>
    <t>Erfolgt eine Reinigungskontrolle der Tankwagen inklusive der Schläuche, Rohre, etc.?</t>
  </si>
  <si>
    <r>
      <t xml:space="preserve">Wird durch die Mitarbeiter gereinigte Kleidung regelmäßig mikrobiologisch geprüft? </t>
    </r>
    <r>
      <rPr>
        <i/>
        <sz val="10"/>
        <color theme="1"/>
        <rFont val="Calibri"/>
        <family val="2"/>
        <scheme val="minor"/>
      </rPr>
      <t>(z.B. durch Abklatschproben)</t>
    </r>
  </si>
  <si>
    <t>Werden Schulungen zum Thema Nachhaltigkeit (und gegebenenfalls UTZ, RSPO) durchgeführt?</t>
  </si>
  <si>
    <t>Werden Schulungen bezüglich Food defense (und Umgang mit betriebsfremden Personen) durchgeführt?</t>
  </si>
  <si>
    <t>Das Unternehmen entwickelt regelmäßig messbare Ziele zur kontinuierlichen Verbesserung des nachhaltigen Handelns.</t>
  </si>
  <si>
    <r>
      <t xml:space="preserve">Wird das Allergenmanagement plausibel erläutert?
</t>
    </r>
    <r>
      <rPr>
        <i/>
        <sz val="10"/>
        <color theme="1"/>
        <rFont val="Calibri"/>
        <family val="2"/>
        <scheme val="minor"/>
      </rPr>
      <t xml:space="preserve">Wie wird die Trennung von Allergenen und Nicht-Allergenen Zutaten bei der Lagerung, Verwiegung, Kennzeichnung gewährleistet? </t>
    </r>
  </si>
  <si>
    <t>Datum, Unterschrift (Auditor):</t>
  </si>
  <si>
    <t>Datum, Unterschrift (autorisierter Vertreter des Unternehmens)</t>
  </si>
  <si>
    <t>Auswertung - Einzelergebnisse</t>
  </si>
  <si>
    <t>Einstufung des Lieferanten:</t>
  </si>
  <si>
    <t>Auditergebnis</t>
  </si>
  <si>
    <t>Bewertung des Lieferanten</t>
  </si>
  <si>
    <t>vorraussichtlicher Zeitraum Folgeaudit:</t>
  </si>
  <si>
    <t>Ergebnis aus dem Fragebogen:</t>
  </si>
  <si>
    <t>Ergebnis aus dem Audit:</t>
  </si>
  <si>
    <t>Punkten erreicht.</t>
  </si>
  <si>
    <t>Dies entspricht einer Bewertung von</t>
  </si>
  <si>
    <t xml:space="preserve">Mit dem von Ihnen vorab ausgefüllten </t>
  </si>
  <si>
    <t xml:space="preserve">Fragebogen haben Sie </t>
  </si>
  <si>
    <t xml:space="preserve">von möglichen </t>
  </si>
  <si>
    <t>Insgesamt ergibt sich daraus also eine Einstufung als</t>
  </si>
  <si>
    <t xml:space="preserve">Bei dem Besuch in Ihrem Betrieb haben Sie </t>
  </si>
  <si>
    <t>Auditor(en):</t>
  </si>
  <si>
    <t>_______________________________________________</t>
  </si>
  <si>
    <t>Stempel:</t>
  </si>
  <si>
    <t>Folgeaudit</t>
  </si>
  <si>
    <t>17.2</t>
  </si>
  <si>
    <t>Liegen alle Spezifikationen der eingesetzte Zutaten und des Endproduktes vor?</t>
  </si>
  <si>
    <t>Gibt es für jeden CCP kritische Grenzwerte und die dazugehörigen Korrekturmaßnahmen?</t>
  </si>
  <si>
    <t>3) Kapitel Food defense</t>
  </si>
  <si>
    <r>
      <t xml:space="preserve">Sind die Glasfenster, Spiegel, Lampen und Leuchtmittel </t>
    </r>
    <r>
      <rPr>
        <b/>
        <u/>
        <sz val="10"/>
        <color theme="1"/>
        <rFont val="Calibri"/>
        <family val="2"/>
        <scheme val="minor"/>
      </rPr>
      <t>in unmittelbarer Produktnähe</t>
    </r>
    <r>
      <rPr>
        <sz val="10"/>
        <color theme="1"/>
        <rFont val="Calibri"/>
        <family val="2"/>
        <scheme val="minor"/>
      </rPr>
      <t xml:space="preserve"> gegen Bruch gesichert? (Splitterschutz)</t>
    </r>
  </si>
  <si>
    <r>
      <t xml:space="preserve">Sind Glasfenster, Spiegel, Lampen und Leuchtmittel </t>
    </r>
    <r>
      <rPr>
        <b/>
        <u/>
        <sz val="10"/>
        <color theme="1"/>
        <rFont val="Calibri"/>
        <family val="2"/>
        <scheme val="minor"/>
      </rPr>
      <t>im gesamten</t>
    </r>
    <r>
      <rPr>
        <sz val="10"/>
        <color theme="1"/>
        <rFont val="Calibri"/>
        <family val="2"/>
        <scheme val="minor"/>
      </rPr>
      <t xml:space="preserve"> Produktionsgebäude gegen Bruch gesichert?</t>
    </r>
  </si>
  <si>
    <t>Existiert ein Verfahren für die Wartung der Detektorgeräte?</t>
  </si>
  <si>
    <t>Existiert eine Glasliste, die in einem regelmäßigen Intervall kontrolliert wird?</t>
  </si>
  <si>
    <t>Sofern eine Schädlingsbekämpfungsfirma beschäftigt wird, wird deren Leistung regelmäßig überprüft oder die Arbeit begleitet? Gibt es einen Lageplan für die Fallen?</t>
  </si>
  <si>
    <t>11) Rohstoffkontrollen</t>
  </si>
  <si>
    <t xml:space="preserve">Liegt ein Monitoringplan vor? </t>
  </si>
  <si>
    <t>Werden alle Rohstofflieferanten auditiert?</t>
  </si>
  <si>
    <t>12) Endproduktkontrollen</t>
  </si>
  <si>
    <r>
      <t xml:space="preserve">Stellt die Organisation sicher, dass fehlerhafte Ware nicht ausgeliefert wird? </t>
    </r>
    <r>
      <rPr>
        <i/>
        <sz val="10"/>
        <color theme="1"/>
        <rFont val="Calibri"/>
        <family val="2"/>
        <scheme val="minor"/>
      </rPr>
      <t xml:space="preserve">(Sperr- und Freigabeverfahren) </t>
    </r>
  </si>
  <si>
    <t>Werden Reinigungen anhand von Reinigungsplänen durchgeführt ?</t>
  </si>
  <si>
    <t>Werden sensible Produktionsbereiche (Bänder,Container) auf Sauberkeit, Beschädigungen und Fremdkörper kontrolliert und dies dokumentiert?</t>
  </si>
  <si>
    <t>Existiert eine Farbregelung für Reinigungsgeräte? (Toilette/Produktion)</t>
  </si>
  <si>
    <t>15) Messmittelüberwachung</t>
  </si>
  <si>
    <t>Rohstoffkontrollen</t>
  </si>
  <si>
    <t>Endproduktkontrollen</t>
  </si>
  <si>
    <t xml:space="preserve">Silorohstoffe </t>
  </si>
  <si>
    <t>Messmittelüberwachung</t>
  </si>
  <si>
    <t>Reklamationssystem</t>
  </si>
  <si>
    <t xml:space="preserve">18) System zum Rückruf </t>
  </si>
  <si>
    <t>18.2</t>
  </si>
  <si>
    <t>19) Rückverfolgbarkeit</t>
  </si>
  <si>
    <t>Bei der Verarbeitung allergenhaltiger Rohwaren ist das Risiko einer Kreuzkontamination minimiert.</t>
  </si>
  <si>
    <t>Werden Schulungen bezüglich Fremdkörpermanagement, Arbeitssicherheit und Hygiene durchgeführt?</t>
  </si>
  <si>
    <r>
      <t xml:space="preserve">Wurden sämtliche Mitarbeiter </t>
    </r>
    <r>
      <rPr>
        <b/>
        <u/>
        <sz val="10"/>
        <color theme="1"/>
        <rFont val="Calibri"/>
        <family val="2"/>
        <scheme val="minor"/>
      </rPr>
      <t>vor Aufnahme</t>
    </r>
    <r>
      <rPr>
        <sz val="10"/>
        <color theme="1"/>
        <rFont val="Calibri"/>
        <family val="2"/>
        <scheme val="minor"/>
      </rPr>
      <t xml:space="preserve"> der Arbeit entsprechend unterwiesen und mit den geltenden innerbetrieblichen Regelungen vertraut gemacht?</t>
    </r>
  </si>
  <si>
    <t xml:space="preserve">Es besteht ein System zur Erfassung und Bewertung von aktuellen Nachhaltigkeitsanforderungen. </t>
  </si>
  <si>
    <t>VII Durchführung des Audits - Betriebsrundgang</t>
  </si>
  <si>
    <t>Maßnahmeplan für die beim Audit festgestellten Mängel.</t>
  </si>
  <si>
    <r>
      <t xml:space="preserve">Sind die Decken (inklusive Rohrleitungen, Kabel, Lampen) </t>
    </r>
    <r>
      <rPr>
        <b/>
        <sz val="10"/>
        <color theme="1"/>
        <rFont val="Calibri"/>
        <family val="2"/>
        <scheme val="minor"/>
      </rPr>
      <t>saube</t>
    </r>
    <r>
      <rPr>
        <sz val="10"/>
        <color theme="1"/>
        <rFont val="Calibri"/>
        <family val="2"/>
        <scheme val="minor"/>
      </rPr>
      <t xml:space="preserve">r?
</t>
    </r>
    <r>
      <rPr>
        <i/>
        <sz val="10"/>
        <color theme="1"/>
        <rFont val="Calibri"/>
        <family val="2"/>
        <scheme val="minor"/>
      </rPr>
      <t>Kein Schimmel, kein Kondensat, keine Spinnennetze</t>
    </r>
  </si>
  <si>
    <t>Sind alle relevanten Türen und Fenster geschlossen? Wenn Fenster geöffnet sind, habe sie Fluginsektenschutz?</t>
  </si>
  <si>
    <t xml:space="preserve">kontrolliert durch </t>
  </si>
  <si>
    <t>Risiko</t>
  </si>
  <si>
    <t>Text</t>
  </si>
  <si>
    <t>Gering</t>
  </si>
  <si>
    <t>Ja</t>
  </si>
  <si>
    <t>A-Lieferant</t>
  </si>
  <si>
    <t>Auf Grund der vorliegenden IFS/ BRC/ FSSC Zertifizierung Ihres Unternehmens ist ein Kundenaudit nicht planmäßig, sondern nur im Bedarfsfall (z.B. Verlust der Zertifizierung, Erhöhtes Reklamationsaufkommen) vorgesehen.</t>
  </si>
  <si>
    <t>B-Lieferant</t>
  </si>
  <si>
    <t>C-Lieferant</t>
  </si>
  <si>
    <t>Nein</t>
  </si>
  <si>
    <t>Aufgrund des geringen Risikos, welches von dem Rohstoff ausgeht und des guten Auditergebnisses ist ein planmäßiges Audit erst in den nächsten 5 Jahren erforderlich.</t>
  </si>
  <si>
    <t>Auf Grund des Ergebnisses des Selbstaudits ist ein Kundenaudit bis spätestens 30.06. des Folgejahres durchzuführen.</t>
  </si>
  <si>
    <t>Aus der Korrelation des Auditergebnisses mit dem Risikopotential der Rohstoffe ergibt sich, dass ein planmäßiges Audit erst nach 2 Jahren erforderlich ist.</t>
  </si>
  <si>
    <t>Auf Grund der fehlenden Zertifizierung(en) ist ein Kundenaudit bis spätestens 30.06. des Folgejahres durchzuführen.</t>
  </si>
  <si>
    <t>Hohes</t>
  </si>
  <si>
    <t>Aus der Korrelation des Auditergebnisses mit dem Risikopotential der Rohstoffe ergibt sich, dass ein planmäßiges Audit bis spätestens 30.06. des Folgejahres erforderlich ist.</t>
  </si>
  <si>
    <t>Der Lieferant sollte bis spätestens 30.06. des Folgejahres ausgetausch werden!</t>
  </si>
  <si>
    <t>Mittel</t>
  </si>
  <si>
    <t>Aus der Korrelation des Auditergebnisses mit dem Risikopotential ergibt sich, dass ein planmäßiges Audit bis spätestens 30.06. des Folgejahres erforderlich ist.</t>
  </si>
  <si>
    <t>Aus der Korrelation des Auditergebnisses mit dem Risikopotential ergibt sich, dass ein planmäßiges Audit erst nach 3 Jahren erforderlich ist.</t>
  </si>
  <si>
    <t>Aus der Korrelation des Auditergebnisses mit dem Risikopotential ergibt sich, dass ein planmäßiges Audit erst nach 2 Jahren erforderlich ist.</t>
  </si>
  <si>
    <t>Aus der Korrelation des Auditergebnisses mit dem Risikopotential ergibt sich, dass ein planmäßiges Audit erst nach 4 Jahren erforderlich ist.</t>
  </si>
  <si>
    <t>15.2</t>
  </si>
  <si>
    <t>12.2</t>
  </si>
  <si>
    <r>
      <t xml:space="preserve">Ist gewährleistet, dass während der Wartungsarbeiten die Produktsicherheit nicht beeinträchtigt wird? </t>
    </r>
    <r>
      <rPr>
        <i/>
        <sz val="10"/>
        <color theme="1"/>
        <rFont val="Calibri"/>
        <family val="2"/>
        <scheme val="minor"/>
      </rPr>
      <t>Falls ja, wie wird es gewährleistet?</t>
    </r>
  </si>
  <si>
    <t>Wird sichergestellt, dass sämtliche externe Dienstleister,  Wartungsingenieure und Leiharbeiter die Hygienestandards der Organisation kennen und beachten? Falls ja, wie wird es gewährleistet?</t>
  </si>
  <si>
    <t>14) Silorohstoffe (Nur ausfüllen, wenn anwendbar)</t>
  </si>
  <si>
    <t>Abschnitt V: Systeme</t>
  </si>
  <si>
    <t>Abschnitt VII: Betriebsrundgang</t>
  </si>
  <si>
    <r>
      <t xml:space="preserve">Sind alle Handwaschbecken vollständig ausgestattet?
</t>
    </r>
    <r>
      <rPr>
        <i/>
        <sz val="10"/>
        <color theme="1"/>
        <rFont val="Calibri"/>
        <family val="2"/>
        <scheme val="minor"/>
      </rPr>
      <t>Fließendes Wasser, Seife, Papierhandtücher/Gebläsetrockner, Desinfektionsmittel;
In der Nähe sensibler Produkte zusätzlich: berührungslose Bedienung</t>
    </r>
  </si>
  <si>
    <t>Konnte der korrekte Ansprechpartner/ Notfallnummer für Krisensituationen benannt werden?</t>
  </si>
  <si>
    <t>31.4</t>
  </si>
  <si>
    <t>Firmenprofil</t>
  </si>
  <si>
    <t>Qualitätsverantwortliche(r):</t>
  </si>
  <si>
    <t>Jährlicher Umsatz:</t>
  </si>
  <si>
    <t>Jährliches Produktionsvolumen (in t):</t>
  </si>
  <si>
    <t>Anzahl der Mitarbeiter:</t>
  </si>
  <si>
    <t>Schichtsystem:</t>
  </si>
  <si>
    <t>Größe des Grundstückes:</t>
  </si>
  <si>
    <t>Größe des Betriebes:</t>
  </si>
  <si>
    <t>Lieferantengruppe</t>
  </si>
  <si>
    <t>BRC</t>
  </si>
  <si>
    <t>FSSC 22000</t>
  </si>
  <si>
    <t xml:space="preserve">IFS </t>
  </si>
  <si>
    <t>IFS</t>
  </si>
  <si>
    <t>Lead-Auditor/Co-Auditor:</t>
  </si>
  <si>
    <t>Standort:</t>
  </si>
  <si>
    <t>E-Mail:</t>
  </si>
  <si>
    <t>ISO 9001-2015</t>
  </si>
  <si>
    <t>2.6</t>
  </si>
  <si>
    <t>Gibt es einen Nachweis für die Schulung der Mitglieder?</t>
  </si>
  <si>
    <t xml:space="preserve">Existiert ein HACCP – Team, das die deutliche Unterstützung der Unternehmensführung genießt und in der gesamten Organisation bekannt und etabliert ist? </t>
  </si>
  <si>
    <t>2.7</t>
  </si>
  <si>
    <t>1.4</t>
  </si>
  <si>
    <t>Ist die interne und externe Kommunikation geregelt?</t>
  </si>
  <si>
    <r>
      <t xml:space="preserve">Hat die Organisation ein System eingerichtet, um die Rückverfolgbarkeit von der Rohstoffquelle (Vorlauf) bis hin zum Fertigerzeugnisversand (Gegenlauf) zu gewährleisten? </t>
    </r>
    <r>
      <rPr>
        <i/>
        <sz val="10"/>
        <color theme="1"/>
        <rFont val="Calibri"/>
        <family val="2"/>
        <scheme val="minor"/>
      </rPr>
      <t>Das System muss die verwendeten Verpackungsmaterialien, Allergene und GVO ebenfalls umfassen.</t>
    </r>
  </si>
  <si>
    <t>16.5</t>
  </si>
  <si>
    <t>Wird die Personalhygiene überwacht (PRP Management vorhanden?)</t>
  </si>
  <si>
    <t>c)       Spezifikation und „lebensmittelrechtliche Unbedenklichkeitsbescheinigung“ für alle Verpackungsmaterialien , Container, Tanks und sämtliche Behältnisse, in denen Fertigerzeugnisse aufbewahrt oder gelagert werden?</t>
  </si>
  <si>
    <t>21.2</t>
  </si>
  <si>
    <t>Werden Spezifikationen und Konformitätserklärungen regelmäßig aktualisiert?</t>
  </si>
  <si>
    <t>Wurden Korrekturmaßnahmen festgelegt und ist deren Wirksamkeit nachhaltig überwacht?</t>
  </si>
  <si>
    <t>22.5</t>
  </si>
  <si>
    <t>Werden interne Audits durchgeführt?</t>
  </si>
  <si>
    <t>16.6</t>
  </si>
  <si>
    <t>Gibt es Hygieneregelungen für Betriebsfremde und Fremdarbeiter?</t>
  </si>
  <si>
    <t>3.7</t>
  </si>
  <si>
    <t>Gibt es ein implementiertes Verfahren zur Vermeidung von Food Fraud?</t>
  </si>
  <si>
    <t>Durchführung (täglich, wöchentlich, monatlich):
___________________</t>
  </si>
  <si>
    <t>Grenzwerte für
Temperatur: _______________
Luftfeuchte: _______________</t>
  </si>
  <si>
    <t>5.5</t>
  </si>
  <si>
    <t>Sind die Prüfmittel für Punkt 5.4 kalibriert?</t>
  </si>
  <si>
    <t>Sind Maßnahmen bei Abweichungen für Punkt 5.4 definiert?</t>
  </si>
  <si>
    <t>25.3</t>
  </si>
  <si>
    <t>Sind Maßnahmen bei Abweichungen definiert?</t>
  </si>
  <si>
    <t>16.7</t>
  </si>
  <si>
    <t>Hygienemaßnahmen zu Haarnetzen, Handschuhen, Desinfektions- und Waschmöglichkeiten werden eingehalten?</t>
  </si>
  <si>
    <t xml:space="preserve">Haarnetze:
Handschuhe:
Desinfektions- und Waschmöglichkeiten:
</t>
  </si>
  <si>
    <t>Turnus der Kontrollen:</t>
  </si>
  <si>
    <t>30.5</t>
  </si>
  <si>
    <t>Sind ausgehängte bzw. ausgehändigte Dokumente aktuell?</t>
  </si>
  <si>
    <t>Die betreffenden Arbeitsanweisungen liegen den Mitarbeitern vor.</t>
  </si>
  <si>
    <t>34.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</si>
  <si>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</si>
  <si>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</si>
  <si>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</si>
  <si>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</si>
  <si>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</si>
  <si>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</si>
  <si>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</si>
  <si>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</si>
  <si>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</si>
  <si>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</si>
  <si>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</si>
  <si>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</si>
  <si>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</si>
  <si>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</si>
  <si>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</si>
  <si>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</si>
  <si>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</si>
  <si>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</si>
  <si>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</si>
  <si>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</si>
  <si>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29) Labor</t>
  </si>
  <si>
    <t>28) Verpackung/LKW-Beladung</t>
  </si>
  <si>
    <t>27) Produktionsbereich</t>
  </si>
  <si>
    <t>26) Wareneingang</t>
  </si>
  <si>
    <t>25) Hygieneeinweisung</t>
  </si>
  <si>
    <t>30) Sozial- und Sanitärräume</t>
  </si>
  <si>
    <t>31) Dokumentenprüfung</t>
  </si>
  <si>
    <t>31.5</t>
  </si>
  <si>
    <t>32) Rückverfolgbarkeitsprüfung</t>
  </si>
  <si>
    <t>33) Gesprächsverlauf und Atmosphäre</t>
  </si>
  <si>
    <t>34) gesonderter Fokus</t>
  </si>
  <si>
    <t>34.1</t>
  </si>
  <si>
    <t>34.2</t>
  </si>
  <si>
    <t>34.3</t>
  </si>
  <si>
    <t>34.4</t>
  </si>
  <si>
    <t>34.5</t>
  </si>
  <si>
    <t>Produkt</t>
  </si>
  <si>
    <t>5.6</t>
  </si>
  <si>
    <t>Werden Lagertemperaturen kontrolliert und dokumentiert?</t>
  </si>
  <si>
    <t>gelieferte Produkte:</t>
  </si>
  <si>
    <t>Müssen sich alle Besucher in eine Liste eintragen, in welcher das Kommen und Gehen mit Unterschrift bestätigt wird?</t>
  </si>
  <si>
    <t>Werden die Rückstellmuster regelmäßig auf geeignete Weise nachkontrolliert?</t>
  </si>
  <si>
    <t>ß</t>
  </si>
  <si>
    <t>wenn nein, dann bitte weiter mit Abschnitt 27.16</t>
  </si>
  <si>
    <t>Werden die Vorgaben von Pluripac zum Wareneingang durchgeführt?</t>
  </si>
  <si>
    <t>Deckblatt</t>
  </si>
  <si>
    <t>Art.-Nr.</t>
  </si>
  <si>
    <t xml:space="preserve">Rohstoffbezogene (Nachhaltigkeits-) Zertifizierung (z.B. RSPO, Rainforest (ehem. UTZ), KAT)
</t>
  </si>
  <si>
    <t>Wenn eine GFSI-anerkannte Zertifizierung vorliegt, bitte mit Abschnitt 1.2 fortfahren und Zertifikate nachweisen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</si>
</sst>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6">
    <xf numFmtId="0" fontId="0" fillId="0" borderId="0" xfId="0"/>
    <xf numFmtId="49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0" fillId="0" borderId="0" xfId="0" applyFont="1"/>
    <xf numFmtId="9" fontId="0" fillId="0" borderId="0" xfId="0" applyNumberFormat="1"/>
    <xf numFmtId="0" fontId="0" fillId="0" borderId="1" xfId="0" applyBorder="1"/>
    <xf numFmtId="10" fontId="6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3" borderId="3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/>
    <xf numFmtId="49" fontId="1" fillId="2" borderId="0" xfId="0" applyNumberFormat="1" applyFont="1" applyFill="1" applyAlignment="1">
      <alignment wrapText="1"/>
    </xf>
    <xf numFmtId="0" fontId="0" fillId="2" borderId="10" xfId="0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1" xfId="0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2" borderId="0" xfId="0" applyFill="1"/>
    <xf numFmtId="0" fontId="0" fillId="2" borderId="12" xfId="0" applyFill="1" applyBorder="1"/>
    <xf numFmtId="0" fontId="0" fillId="2" borderId="0" xfId="0" applyFill="1" applyAlignment="1">
      <alignment vertical="top" wrapText="1"/>
    </xf>
    <xf numFmtId="0" fontId="0" fillId="3" borderId="1" xfId="0" applyFill="1" applyBorder="1" applyAlignment="1" applyProtection="1">
      <alignment horizontal="center" vertical="center"/>
      <protection hidden="1"/>
    </xf>
    <xf numFmtId="1" fontId="0" fillId="3" borderId="1" xfId="0" applyNumberForma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1" fontId="0" fillId="2" borderId="1" xfId="0" applyNumberForma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1" fontId="0" fillId="2" borderId="8" xfId="0" applyNumberForma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1" fontId="0" fillId="2" borderId="11" xfId="0" applyNumberForma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vertical="top" wrapText="1"/>
      <protection hidden="1"/>
    </xf>
    <xf numFmtId="1" fontId="0" fillId="3" borderId="1" xfId="0" applyNumberFormat="1" applyFill="1" applyBorder="1" applyAlignment="1" applyProtection="1">
      <alignment vertical="top" wrapText="1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1" fontId="0" fillId="3" borderId="10" xfId="0" applyNumberFormat="1" applyFill="1" applyBorder="1" applyAlignment="1" applyProtection="1">
      <alignment horizontal="center" vertical="center"/>
      <protection hidden="1"/>
    </xf>
    <xf numFmtId="1" fontId="8" fillId="2" borderId="1" xfId="0" applyNumberFormat="1" applyFont="1" applyFill="1" applyBorder="1" applyAlignment="1" applyProtection="1">
      <alignment horizontal="center" vertical="center"/>
      <protection hidden="1"/>
    </xf>
    <xf numFmtId="1" fontId="0" fillId="2" borderId="12" xfId="0" applyNumberFormat="1" applyFill="1" applyBorder="1" applyAlignment="1" applyProtection="1">
      <alignment horizontal="center" vertical="center"/>
      <protection hidden="1"/>
    </xf>
    <xf numFmtId="0" fontId="0" fillId="2" borderId="12" xfId="0" applyFill="1" applyBorder="1" applyProtection="1">
      <protection hidden="1"/>
    </xf>
    <xf numFmtId="1" fontId="0" fillId="2" borderId="12" xfId="0" applyNumberFormat="1" applyFill="1" applyBorder="1" applyProtection="1">
      <protection hidden="1"/>
    </xf>
    <xf numFmtId="0" fontId="0" fillId="2" borderId="12" xfId="0" applyFill="1" applyBorder="1" applyAlignment="1" applyProtection="1">
      <alignment vertical="top" wrapText="1"/>
      <protection hidden="1"/>
    </xf>
    <xf numFmtId="1" fontId="0" fillId="2" borderId="12" xfId="0" applyNumberFormat="1" applyFill="1" applyBorder="1" applyAlignment="1" applyProtection="1">
      <alignment vertical="top" wrapText="1"/>
      <protection hidden="1"/>
    </xf>
    <xf numFmtId="1" fontId="0" fillId="2" borderId="0" xfId="0" applyNumberForma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top" wrapText="1"/>
      <protection hidden="1"/>
    </xf>
    <xf numFmtId="1" fontId="0" fillId="2" borderId="0" xfId="0" applyNumberFormat="1" applyFill="1" applyAlignment="1" applyProtection="1">
      <alignment vertical="top" wrapText="1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1" fontId="0" fillId="3" borderId="9" xfId="0" applyNumberFormat="1" applyFill="1" applyBorder="1" applyAlignment="1" applyProtection="1">
      <alignment horizontal="center" vertical="center"/>
      <protection hidden="1"/>
    </xf>
    <xf numFmtId="1" fontId="0" fillId="2" borderId="18" xfId="0" applyNumberFormat="1" applyFill="1" applyBorder="1" applyAlignment="1" applyProtection="1">
      <alignment vertical="top" wrapText="1"/>
      <protection hidden="1"/>
    </xf>
    <xf numFmtId="49" fontId="15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3" borderId="8" xfId="0" applyFont="1" applyFill="1" applyBorder="1"/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7" fillId="3" borderId="9" xfId="0" applyFont="1" applyFill="1" applyBorder="1" applyAlignment="1">
      <alignment wrapText="1"/>
    </xf>
    <xf numFmtId="0" fontId="22" fillId="0" borderId="1" xfId="0" applyFont="1" applyBorder="1" applyAlignment="1">
      <alignment horizontal="left" vertical="top" wrapText="1"/>
    </xf>
    <xf numFmtId="0" fontId="0" fillId="2" borderId="11" xfId="0" applyFill="1" applyBorder="1"/>
    <xf numFmtId="0" fontId="1" fillId="2" borderId="0" xfId="0" applyFont="1" applyFill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22" fillId="0" borderId="8" xfId="0" applyFont="1" applyBorder="1" applyAlignment="1">
      <alignment horizontal="left" vertical="top" wrapText="1"/>
    </xf>
    <xf numFmtId="0" fontId="0" fillId="0" borderId="8" xfId="0" applyBorder="1"/>
    <xf numFmtId="0" fontId="0" fillId="3" borderId="10" xfId="0" applyFill="1" applyBorder="1"/>
    <xf numFmtId="0" fontId="4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3" xfId="0" applyFont="1" applyFill="1" applyBorder="1"/>
    <xf numFmtId="0" fontId="4" fillId="2" borderId="0" xfId="0" applyFont="1" applyFill="1" applyAlignment="1">
      <alignment vertical="top" wrapText="1"/>
    </xf>
    <xf numFmtId="0" fontId="0" fillId="2" borderId="19" xfId="0" applyFill="1" applyBorder="1"/>
    <xf numFmtId="49" fontId="1" fillId="2" borderId="0" xfId="0" applyNumberFormat="1" applyFont="1" applyFill="1"/>
    <xf numFmtId="0" fontId="1" fillId="3" borderId="0" xfId="0" applyFont="1" applyFill="1" applyAlignment="1">
      <alignment wrapText="1"/>
    </xf>
    <xf numFmtId="0" fontId="0" fillId="2" borderId="1" xfId="0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5" fillId="3" borderId="1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9" fillId="3" borderId="9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1" fillId="2" borderId="10" xfId="0" applyFont="1" applyFill="1" applyBorder="1"/>
    <xf numFmtId="0" fontId="0" fillId="2" borderId="10" xfId="0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4" fillId="2" borderId="8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" fillId="2" borderId="1" xfId="0" applyFont="1" applyFill="1" applyBorder="1"/>
    <xf numFmtId="49" fontId="17" fillId="2" borderId="0" xfId="0" applyNumberFormat="1" applyFont="1" applyFill="1"/>
    <xf numFmtId="0" fontId="0" fillId="2" borderId="10" xfId="0" applyFill="1" applyBorder="1"/>
    <xf numFmtId="0" fontId="4" fillId="0" borderId="1" xfId="0" applyFont="1" applyBorder="1" applyAlignment="1">
      <alignment wrapText="1"/>
    </xf>
    <xf numFmtId="49" fontId="14" fillId="2" borderId="11" xfId="0" applyNumberFormat="1" applyFont="1" applyFill="1" applyBorder="1"/>
    <xf numFmtId="49" fontId="2" fillId="2" borderId="11" xfId="0" applyNumberFormat="1" applyFont="1" applyFill="1" applyBorder="1"/>
    <xf numFmtId="49" fontId="14" fillId="2" borderId="0" xfId="0" applyNumberFormat="1" applyFont="1" applyFill="1"/>
    <xf numFmtId="49" fontId="14" fillId="2" borderId="0" xfId="0" applyNumberFormat="1" applyFont="1" applyFill="1" applyAlignment="1">
      <alignment wrapText="1"/>
    </xf>
    <xf numFmtId="49" fontId="2" fillId="2" borderId="0" xfId="0" applyNumberFormat="1" applyFont="1" applyFill="1"/>
    <xf numFmtId="49" fontId="10" fillId="2" borderId="0" xfId="0" applyNumberFormat="1" applyFont="1" applyFill="1" applyAlignment="1">
      <alignment horizontal="center"/>
    </xf>
    <xf numFmtId="0" fontId="1" fillId="3" borderId="1" xfId="0" applyFont="1" applyFill="1" applyBorder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1" fontId="0" fillId="0" borderId="0" xfId="0" applyNumberFormat="1"/>
    <xf numFmtId="0" fontId="1" fillId="0" borderId="0" xfId="0" applyFont="1"/>
    <xf numFmtId="0" fontId="0" fillId="3" borderId="7" xfId="0" applyFill="1" applyBorder="1"/>
    <xf numFmtId="0" fontId="0" fillId="0" borderId="7" xfId="0" applyBorder="1"/>
    <xf numFmtId="0" fontId="0" fillId="2" borderId="7" xfId="0" applyFill="1" applyBorder="1"/>
    <xf numFmtId="0" fontId="0" fillId="0" borderId="3" xfId="0" applyBorder="1"/>
    <xf numFmtId="0" fontId="0" fillId="3" borderId="5" xfId="0" applyFill="1" applyBorder="1"/>
    <xf numFmtId="0" fontId="12" fillId="3" borderId="7" xfId="0" applyFont="1" applyFill="1" applyBorder="1"/>
    <xf numFmtId="0" fontId="4" fillId="2" borderId="1" xfId="0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1" fontId="0" fillId="2" borderId="6" xfId="0" applyNumberFormat="1" applyFill="1" applyBorder="1" applyAlignment="1" applyProtection="1">
      <alignment horizontal="center" vertical="center"/>
      <protection hidden="1"/>
    </xf>
    <xf numFmtId="49" fontId="3" fillId="2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49" fontId="15" fillId="2" borderId="0" xfId="0" applyNumberFormat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49" fontId="0" fillId="2" borderId="0" xfId="0" applyNumberFormat="1" applyFill="1" applyAlignment="1">
      <alignment horizontal="center" vertical="top"/>
    </xf>
    <xf numFmtId="49" fontId="0" fillId="0" borderId="0" xfId="0" applyNumberFormat="1" applyAlignment="1">
      <alignment horizontal="center" vertical="top"/>
    </xf>
    <xf numFmtId="49" fontId="4" fillId="2" borderId="0" xfId="0" applyNumberFormat="1" applyFont="1" applyFill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4" fillId="2" borderId="9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49" fontId="17" fillId="2" borderId="0" xfId="0" applyNumberFormat="1" applyFont="1" applyFill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9" fontId="13" fillId="2" borderId="11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0" fillId="0" borderId="0" xfId="0" applyFont="1" applyAlignment="1">
      <alignment horizontal="center" wrapText="1"/>
    </xf>
    <xf numFmtId="0" fontId="6" fillId="0" borderId="0" xfId="0" applyFont="1"/>
    <xf numFmtId="10" fontId="0" fillId="0" borderId="0" xfId="0" applyNumberFormat="1"/>
    <xf numFmtId="0" fontId="12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21" fillId="2" borderId="0" xfId="0" applyFont="1" applyFill="1" applyAlignment="1">
      <alignment horizontal="center" vertical="top" wrapText="1"/>
    </xf>
    <xf numFmtId="0" fontId="21" fillId="2" borderId="10" xfId="0" applyFont="1" applyFill="1" applyBorder="1" applyAlignment="1">
      <alignment horizontal="center" vertical="top" wrapText="1"/>
    </xf>
    <xf numFmtId="1" fontId="8" fillId="2" borderId="10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>
      <alignment horizontal="center" vertical="top" wrapText="1"/>
    </xf>
    <xf numFmtId="0" fontId="1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top" wrapText="1"/>
    </xf>
    <xf numFmtId="9" fontId="6" fillId="0" borderId="0" xfId="0" applyNumberFormat="1" applyFont="1"/>
    <xf numFmtId="9" fontId="20" fillId="0" borderId="0" xfId="0" applyNumberFormat="1" applyFont="1" applyAlignment="1">
      <alignment horizontal="center" wrapText="1"/>
    </xf>
    <xf numFmtId="0" fontId="8" fillId="2" borderId="6" xfId="0" applyFont="1" applyFill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2" borderId="0" xfId="0" applyFill="1" applyAlignment="1">
      <alignment horizontal="left" vertical="top"/>
    </xf>
    <xf numFmtId="0" fontId="22" fillId="2" borderId="0" xfId="0" applyFont="1" applyFill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0" fontId="22" fillId="2" borderId="11" xfId="0" applyFont="1" applyFill="1" applyBorder="1" applyAlignment="1">
      <alignment horizontal="left" vertical="top" wrapText="1"/>
    </xf>
    <xf numFmtId="0" fontId="0" fillId="2" borderId="11" xfId="0" applyFill="1" applyBorder="1" applyProtection="1">
      <protection hidden="1"/>
    </xf>
    <xf numFmtId="49" fontId="3" fillId="2" borderId="12" xfId="0" applyNumberFormat="1" applyFont="1" applyFill="1" applyBorder="1" applyAlignment="1">
      <alignment horizontal="center" vertical="top"/>
    </xf>
    <xf numFmtId="0" fontId="22" fillId="2" borderId="12" xfId="0" applyFont="1" applyFill="1" applyBorder="1" applyAlignment="1">
      <alignment horizontal="left" vertical="top" wrapText="1"/>
    </xf>
    <xf numFmtId="0" fontId="21" fillId="2" borderId="1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12" fillId="3" borderId="5" xfId="0" applyFont="1" applyFill="1" applyBorder="1"/>
    <xf numFmtId="0" fontId="1" fillId="2" borderId="11" xfId="0" applyFont="1" applyFill="1" applyBorder="1"/>
    <xf numFmtId="0" fontId="1" fillId="2" borderId="10" xfId="0" applyFont="1" applyFill="1" applyBorder="1" applyAlignment="1">
      <alignment wrapText="1"/>
    </xf>
    <xf numFmtId="0" fontId="2" fillId="0" borderId="0" xfId="0" applyFont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1" fillId="0" borderId="0" xfId="0" applyNumberFormat="1" applyFont="1" applyAlignment="1">
      <alignment wrapText="1"/>
    </xf>
    <xf numFmtId="0" fontId="0" fillId="2" borderId="8" xfId="0" applyFill="1" applyBorder="1"/>
    <xf numFmtId="1" fontId="8" fillId="2" borderId="8" xfId="0" applyNumberFormat="1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1" fontId="0" fillId="0" borderId="0" xfId="0" quotePrefix="1" applyNumberFormat="1"/>
    <xf numFmtId="10" fontId="1" fillId="0" borderId="0" xfId="0" applyNumberFormat="1" applyFont="1"/>
    <xf numFmtId="9" fontId="20" fillId="2" borderId="5" xfId="0" applyNumberFormat="1" applyFont="1" applyFill="1" applyBorder="1" applyAlignment="1">
      <alignment wrapText="1"/>
    </xf>
    <xf numFmtId="0" fontId="20" fillId="2" borderId="0" xfId="0" applyFont="1" applyFill="1" applyAlignment="1">
      <alignment horizontal="center" wrapText="1"/>
    </xf>
    <xf numFmtId="0" fontId="0" fillId="2" borderId="14" xfId="0" applyFill="1" applyBorder="1"/>
    <xf numFmtId="0" fontId="0" fillId="2" borderId="12" xfId="0" applyFill="1" applyBorder="1" applyAlignment="1">
      <alignment horizontal="left" vertical="top"/>
    </xf>
    <xf numFmtId="0" fontId="0" fillId="2" borderId="14" xfId="0" applyFill="1" applyBorder="1" applyAlignment="1">
      <alignment horizontal="left"/>
    </xf>
    <xf numFmtId="0" fontId="0" fillId="2" borderId="14" xfId="0" applyFill="1" applyBorder="1" applyAlignment="1">
      <alignment horizontal="left" wrapText="1"/>
    </xf>
    <xf numFmtId="0" fontId="6" fillId="2" borderId="0" xfId="0" applyFont="1" applyFill="1"/>
    <xf numFmtId="0" fontId="0" fillId="0" borderId="14" xfId="0" applyBorder="1"/>
    <xf numFmtId="0" fontId="0" fillId="2" borderId="4" xfId="0" applyFill="1" applyBorder="1" applyAlignment="1">
      <alignment horizontal="left" vertical="top"/>
    </xf>
    <xf numFmtId="49" fontId="2" fillId="2" borderId="0" xfId="0" applyNumberFormat="1" applyFont="1" applyFill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0" fontId="16" fillId="0" borderId="8" xfId="0" applyFont="1" applyBorder="1" applyAlignment="1" applyProtection="1">
      <alignment horizontal="center" vertical="top" wrapText="1"/>
      <protection locked="0"/>
    </xf>
    <xf numFmtId="0" fontId="16" fillId="2" borderId="11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2" borderId="11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27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9" xfId="0" applyFont="1" applyFill="1" applyBorder="1" applyAlignment="1">
      <alignment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6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9" xfId="0" applyFill="1" applyBorder="1"/>
    <xf numFmtId="0" fontId="0" fillId="3" borderId="8" xfId="0" applyFill="1" applyBorder="1" applyAlignment="1">
      <alignment wrapText="1"/>
    </xf>
    <xf numFmtId="0" fontId="9" fillId="3" borderId="7" xfId="0" applyFont="1" applyFill="1" applyBorder="1" applyAlignment="1">
      <alignment wrapText="1"/>
    </xf>
    <xf numFmtId="0" fontId="0" fillId="4" borderId="19" xfId="0" applyFill="1" applyBorder="1"/>
    <xf numFmtId="1" fontId="0" fillId="4" borderId="18" xfId="0" applyNumberFormat="1" applyFill="1" applyBorder="1" applyAlignment="1" applyProtection="1">
      <alignment vertical="top" wrapText="1"/>
      <protection hidden="1"/>
    </xf>
    <xf numFmtId="1" fontId="20" fillId="2" borderId="0" xfId="0" applyNumberFormat="1" applyFont="1" applyFill="1" applyAlignment="1">
      <alignment horizontal="center" wrapText="1"/>
    </xf>
    <xf numFmtId="0" fontId="0" fillId="2" borderId="6" xfId="0" applyFill="1" applyBorder="1" applyAlignment="1">
      <alignment vertical="center" wrapText="1"/>
    </xf>
    <xf numFmtId="9" fontId="1" fillId="5" borderId="0" xfId="0" applyNumberFormat="1" applyFont="1" applyFill="1"/>
    <xf numFmtId="9" fontId="29" fillId="5" borderId="0" xfId="0" applyNumberFormat="1" applyFont="1" applyFill="1"/>
    <xf numFmtId="0" fontId="0" fillId="0" borderId="10" xfId="0" applyBorder="1"/>
    <xf numFmtId="0" fontId="22" fillId="2" borderId="1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center" vertical="top" wrapText="1"/>
    </xf>
    <xf numFmtId="0" fontId="21" fillId="2" borderId="7" xfId="0" applyFont="1" applyFill="1" applyBorder="1" applyAlignment="1">
      <alignment horizontal="center" vertical="top" wrapText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21" fillId="2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 wrapText="1"/>
      <protection locked="0"/>
    </xf>
    <xf numFmtId="0" fontId="1" fillId="3" borderId="7" xfId="0" applyFont="1" applyFill="1" applyBorder="1" applyAlignment="1" applyProtection="1">
      <alignment horizontal="center" wrapText="1"/>
      <protection locked="0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9" fontId="17" fillId="2" borderId="0" xfId="0" applyNumberFormat="1" applyFont="1" applyFill="1" applyAlignment="1">
      <alignment horizontal="center" vertical="top" wrapText="1"/>
    </xf>
    <xf numFmtId="0" fontId="24" fillId="3" borderId="6" xfId="0" applyFont="1" applyFill="1" applyBorder="1" applyAlignment="1">
      <alignment horizontal="center" vertical="top"/>
    </xf>
    <xf numFmtId="0" fontId="24" fillId="3" borderId="10" xfId="0" applyFont="1" applyFill="1" applyBorder="1" applyAlignment="1">
      <alignment horizontal="center" vertical="top"/>
    </xf>
    <xf numFmtId="0" fontId="24" fillId="3" borderId="7" xfId="0" applyFont="1" applyFill="1" applyBorder="1" applyAlignment="1">
      <alignment horizontal="center" vertical="top"/>
    </xf>
    <xf numFmtId="0" fontId="24" fillId="3" borderId="4" xfId="0" applyFont="1" applyFill="1" applyBorder="1" applyAlignment="1">
      <alignment horizontal="center" vertical="top" wrapText="1"/>
    </xf>
    <xf numFmtId="0" fontId="24" fillId="3" borderId="12" xfId="0" applyFont="1" applyFill="1" applyBorder="1" applyAlignment="1">
      <alignment horizontal="center" vertical="top" wrapText="1"/>
    </xf>
    <xf numFmtId="0" fontId="24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10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8" fillId="2" borderId="6" xfId="0" applyFont="1" applyFill="1" applyBorder="1" applyAlignment="1" applyProtection="1">
      <alignment horizontal="center" wrapText="1"/>
      <protection locked="0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0" borderId="7" xfId="0" applyBorder="1" applyAlignment="1" applyProtection="1">
      <alignment wrapText="1"/>
      <protection locked="0"/>
    </xf>
    <xf numFmtId="49" fontId="6" fillId="3" borderId="6" xfId="0" applyNumberFormat="1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 applyAlignment="1">
      <alignment wrapText="1"/>
    </xf>
    <xf numFmtId="49" fontId="19" fillId="2" borderId="0" xfId="0" applyNumberFormat="1" applyFont="1" applyFill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0" fontId="4" fillId="2" borderId="8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49" fontId="17" fillId="2" borderId="0" xfId="0" applyNumberFormat="1" applyFont="1" applyFill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10" xfId="0" applyBorder="1"/>
    <xf numFmtId="0" fontId="0" fillId="0" borderId="7" xfId="0" applyBorder="1"/>
    <xf numFmtId="0" fontId="17" fillId="2" borderId="0" xfId="0" applyFont="1" applyFill="1" applyAlignment="1">
      <alignment horizontal="center" wrapText="1"/>
    </xf>
    <xf numFmtId="0" fontId="26" fillId="2" borderId="2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17" fillId="2" borderId="0" xfId="0" applyFont="1" applyFill="1" applyAlignment="1">
      <alignment horizontal="center"/>
    </xf>
    <xf numFmtId="0" fontId="0" fillId="2" borderId="2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2" xfId="0" applyFill="1" applyBorder="1" applyAlignment="1">
      <alignment horizontal="right" vertical="top"/>
    </xf>
    <xf numFmtId="0" fontId="0" fillId="2" borderId="11" xfId="0" applyFill="1" applyBorder="1" applyAlignment="1">
      <alignment horizontal="right" vertical="top"/>
    </xf>
    <xf numFmtId="0" fontId="0" fillId="2" borderId="15" xfId="0" applyFill="1" applyBorder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2" borderId="15" xfId="0" applyFill="1" applyBorder="1" applyAlignment="1">
      <alignment horizontal="left" wrapText="1"/>
    </xf>
    <xf numFmtId="0" fontId="25" fillId="2" borderId="0" xfId="0" applyFont="1" applyFill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top"/>
    </xf>
    <xf numFmtId="0" fontId="0" fillId="2" borderId="10" xfId="0" applyFill="1" applyBorder="1" applyAlignment="1">
      <alignment horizontal="right" vertical="top"/>
    </xf>
    <xf numFmtId="0" fontId="0" fillId="2" borderId="7" xfId="0" applyFill="1" applyBorder="1" applyAlignment="1">
      <alignment horizontal="right" vertical="top"/>
    </xf>
    <xf numFmtId="0" fontId="20" fillId="2" borderId="6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right" vertical="top"/>
    </xf>
    <xf numFmtId="0" fontId="20" fillId="2" borderId="10" xfId="0" applyFont="1" applyFill="1" applyBorder="1" applyAlignment="1">
      <alignment horizontal="right" vertical="top"/>
    </xf>
    <xf numFmtId="0" fontId="20" fillId="2" borderId="7" xfId="0" applyFont="1" applyFill="1" applyBorder="1" applyAlignment="1">
      <alignment horizontal="right" vertical="top"/>
    </xf>
    <xf numFmtId="0" fontId="20" fillId="2" borderId="2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top"/>
    </xf>
    <xf numFmtId="0" fontId="20" fillId="2" borderId="12" xfId="0" applyFont="1" applyFill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right" vertical="top"/>
    </xf>
    <xf numFmtId="0" fontId="0" fillId="2" borderId="14" xfId="0" applyFill="1" applyBorder="1" applyAlignment="1">
      <alignment horizontal="right" vertical="top"/>
    </xf>
    <xf numFmtId="0" fontId="0" fillId="2" borderId="4" xfId="0" applyFill="1" applyBorder="1" applyAlignment="1">
      <alignment horizontal="right" vertical="top"/>
    </xf>
    <xf numFmtId="0" fontId="0" fillId="2" borderId="12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23" fillId="3" borderId="6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0" fillId="2" borderId="1" xfId="0" applyFill="1" applyBorder="1" applyAlignment="1">
      <alignment horizontal="right" vertical="top"/>
    </xf>
    <xf numFmtId="49" fontId="0" fillId="2" borderId="6" xfId="0" applyNumberFormat="1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14" fontId="0" fillId="2" borderId="10" xfId="0" applyNumberFormat="1" applyFill="1" applyBorder="1" applyAlignment="1">
      <alignment horizontal="center" wrapText="1"/>
    </xf>
    <xf numFmtId="14" fontId="0" fillId="2" borderId="7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23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left" wrapText="1"/>
      <protection locked="0"/>
    </xf>
    <xf numFmtId="0" fontId="9" fillId="0" borderId="7" xfId="0" applyFont="1" applyFill="1" applyBorder="1" applyAlignment="1" applyProtection="1">
      <alignment horizontal="left" wrapText="1"/>
      <protection locked="0"/>
    </xf>
    <xf numFmtId="0" fontId="0" fillId="0" borderId="6" xfId="0" applyFill="1" applyBorder="1" applyAlignment="1" applyProtection="1">
      <alignment horizontal="center" wrapText="1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Border="1"/>
    <xf numFmtId="0" fontId="6" fillId="7" borderId="2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1384300</xdr:colOff>
          <xdr:row>232</xdr:row>
          <xdr:rowOff>0</xdr:rowOff>
        </xdr:from>
        <xdr:to>
          <xdr:col>1</xdr:col>
          <xdr:colOff>1143000</xdr:colOff>
          <xdr:row>233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vegan / vegetarisch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1384300</xdr:colOff>
          <xdr:row>232</xdr:row>
          <xdr:rowOff>0</xdr:rowOff>
        </xdr:from>
        <xdr:to>
          <xdr:col>1</xdr:col>
          <xdr:colOff>1143000</xdr:colOff>
          <xdr:row>233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736600</xdr:colOff>
          <xdr:row>160</xdr:row>
          <xdr:rowOff>127000</xdr:rowOff>
        </xdr:from>
        <xdr:to>
          <xdr:col>9</xdr:col>
          <xdr:colOff>444500</xdr:colOff>
          <xdr:row>160</xdr:row>
          <xdr:rowOff>330200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werden immer getragen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736600</xdr:colOff>
          <xdr:row>160</xdr:row>
          <xdr:rowOff>304800</xdr:rowOff>
        </xdr:from>
        <xdr:to>
          <xdr:col>9</xdr:col>
          <xdr:colOff>444500</xdr:colOff>
          <xdr:row>160</xdr:row>
          <xdr:rowOff>514350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Tragen ist grundsätzlich möglich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736600</xdr:colOff>
          <xdr:row>160</xdr:row>
          <xdr:rowOff>622300</xdr:rowOff>
        </xdr:from>
        <xdr:to>
          <xdr:col>9</xdr:col>
          <xdr:colOff>444500</xdr:colOff>
          <xdr:row>160</xdr:row>
          <xdr:rowOff>825500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werden immer getragen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736600</xdr:colOff>
          <xdr:row>160</xdr:row>
          <xdr:rowOff>781050</xdr:rowOff>
        </xdr:from>
        <xdr:to>
          <xdr:col>9</xdr:col>
          <xdr:colOff>444500</xdr:colOff>
          <xdr:row>160</xdr:row>
          <xdr:rowOff>990600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Tragen ist grundsätzlich möglich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160</xdr:row>
          <xdr:rowOff>1117600</xdr:rowOff>
        </xdr:from>
        <xdr:to>
          <xdr:col>9</xdr:col>
          <xdr:colOff>457200</xdr:colOff>
          <xdr:row>160</xdr:row>
          <xdr:rowOff>1320800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vorhanden und ausreichend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160</xdr:row>
          <xdr:rowOff>1276350</xdr:rowOff>
        </xdr:from>
        <xdr:to>
          <xdr:col>9</xdr:col>
          <xdr:colOff>457200</xdr:colOff>
          <xdr:row>160</xdr:row>
          <xdr:rowOff>1485900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vorhanden, jedoch nicht ausreichend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160</xdr:row>
          <xdr:rowOff>1441450</xdr:rowOff>
        </xdr:from>
        <xdr:to>
          <xdr:col>9</xdr:col>
          <xdr:colOff>457200</xdr:colOff>
          <xdr:row>161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nicht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9</xdr:row>
          <xdr:rowOff>12700</xdr:rowOff>
        </xdr:from>
        <xdr:to>
          <xdr:col>8</xdr:col>
          <xdr:colOff>1181100</xdr:colOff>
          <xdr:row>9</xdr:row>
          <xdr:rowOff>215900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9</xdr:row>
          <xdr:rowOff>209550</xdr:rowOff>
        </xdr:from>
        <xdr:to>
          <xdr:col>8</xdr:col>
          <xdr:colOff>1187450</xdr:colOff>
          <xdr:row>9</xdr:row>
          <xdr:rowOff>419100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Rainforest / 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9</xdr:row>
          <xdr:rowOff>412750</xdr:rowOff>
        </xdr:from>
        <xdr:to>
          <xdr:col>8</xdr:col>
          <xdr:colOff>1187450</xdr:colOff>
          <xdr:row>9</xdr:row>
          <xdr:rowOff>615950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1384300</xdr:colOff>
          <xdr:row>9</xdr:row>
          <xdr:rowOff>0</xdr:rowOff>
        </xdr:from>
        <xdr:to>
          <xdr:col>9</xdr:col>
          <xdr:colOff>1085850</xdr:colOff>
          <xdr:row>9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1384300</xdr:colOff>
          <xdr:row>9</xdr:row>
          <xdr:rowOff>209550</xdr:rowOff>
        </xdr:from>
        <xdr:to>
          <xdr:col>9</xdr:col>
          <xdr:colOff>1085850</xdr:colOff>
          <xdr:row>9</xdr:row>
          <xdr:rowOff>419100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vegan / vegetarisch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1384300</xdr:colOff>
          <xdr:row>9</xdr:row>
          <xdr:rowOff>431800</xdr:rowOff>
        </xdr:from>
        <xdr:to>
          <xdr:col>9</xdr:col>
          <xdr:colOff>1085850</xdr:colOff>
          <xdr:row>9</xdr:row>
          <xdr:rowOff>635000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9</xdr:row>
          <xdr:rowOff>622300</xdr:rowOff>
        </xdr:from>
        <xdr:to>
          <xdr:col>8</xdr:col>
          <xdr:colOff>1187450</xdr:colOff>
          <xdr:row>9</xdr:row>
          <xdr:rowOff>825500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232</xdr:row>
          <xdr:rowOff>0</xdr:rowOff>
        </xdr:from>
        <xdr:to>
          <xdr:col>1</xdr:col>
          <xdr:colOff>1181100</xdr:colOff>
          <xdr:row>233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232</xdr:row>
          <xdr:rowOff>0</xdr:rowOff>
        </xdr:from>
        <xdr:to>
          <xdr:col>1</xdr:col>
          <xdr:colOff>1187450</xdr:colOff>
          <xdr:row>233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Rainforest / 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232</xdr:row>
          <xdr:rowOff>0</xdr:rowOff>
        </xdr:from>
        <xdr:to>
          <xdr:col>1</xdr:col>
          <xdr:colOff>1187450</xdr:colOff>
          <xdr:row>233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1384300</xdr:colOff>
          <xdr:row>232</xdr:row>
          <xdr:rowOff>0</xdr:rowOff>
        </xdr:from>
        <xdr:to>
          <xdr:col>1</xdr:col>
          <xdr:colOff>1143000</xdr:colOff>
          <xdr:row>233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232</xdr:row>
          <xdr:rowOff>0</xdr:rowOff>
        </xdr:from>
        <xdr:to>
          <xdr:col>1</xdr:col>
          <xdr:colOff>1187450</xdr:colOff>
          <xdr:row>233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232</xdr:row>
          <xdr:rowOff>0</xdr:rowOff>
        </xdr:from>
        <xdr:to>
          <xdr:col>1</xdr:col>
          <xdr:colOff>1295400</xdr:colOff>
          <xdr:row>233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232</xdr:row>
          <xdr:rowOff>0</xdr:rowOff>
        </xdr:from>
        <xdr:to>
          <xdr:col>1</xdr:col>
          <xdr:colOff>1181100</xdr:colOff>
          <xdr:row>233</xdr:row>
          <xdr:rowOff>25400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232</xdr:row>
          <xdr:rowOff>0</xdr:rowOff>
        </xdr:from>
        <xdr:to>
          <xdr:col>1</xdr:col>
          <xdr:colOff>1187450</xdr:colOff>
          <xdr:row>233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Rainforest / 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232</xdr:row>
          <xdr:rowOff>0</xdr:rowOff>
        </xdr:from>
        <xdr:to>
          <xdr:col>1</xdr:col>
          <xdr:colOff>1187450</xdr:colOff>
          <xdr:row>233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1384300</xdr:colOff>
          <xdr:row>232</xdr:row>
          <xdr:rowOff>0</xdr:rowOff>
        </xdr:from>
        <xdr:to>
          <xdr:col>1</xdr:col>
          <xdr:colOff>1130300</xdr:colOff>
          <xdr:row>233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1384300</xdr:colOff>
          <xdr:row>232</xdr:row>
          <xdr:rowOff>0</xdr:rowOff>
        </xdr:from>
        <xdr:to>
          <xdr:col>1</xdr:col>
          <xdr:colOff>1130300</xdr:colOff>
          <xdr:row>233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vegan / vegetarisch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1384300</xdr:colOff>
          <xdr:row>232</xdr:row>
          <xdr:rowOff>0</xdr:rowOff>
        </xdr:from>
        <xdr:to>
          <xdr:col>1</xdr:col>
          <xdr:colOff>1130300</xdr:colOff>
          <xdr:row>233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232</xdr:row>
          <xdr:rowOff>0</xdr:rowOff>
        </xdr:from>
        <xdr:to>
          <xdr:col>1</xdr:col>
          <xdr:colOff>1187450</xdr:colOff>
          <xdr:row>233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232</xdr:row>
          <xdr:rowOff>0</xdr:rowOff>
        </xdr:from>
        <xdr:to>
          <xdr:col>1</xdr:col>
          <xdr:colOff>1181100</xdr:colOff>
          <xdr:row>233</xdr:row>
          <xdr:rowOff>25400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232</xdr:row>
          <xdr:rowOff>0</xdr:rowOff>
        </xdr:from>
        <xdr:to>
          <xdr:col>1</xdr:col>
          <xdr:colOff>1187450</xdr:colOff>
          <xdr:row>233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Rainforest / 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232</xdr:row>
          <xdr:rowOff>0</xdr:rowOff>
        </xdr:from>
        <xdr:to>
          <xdr:col>1</xdr:col>
          <xdr:colOff>1187450</xdr:colOff>
          <xdr:row>233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1136650</xdr:colOff>
          <xdr:row>232</xdr:row>
          <xdr:rowOff>0</xdr:rowOff>
        </xdr:from>
        <xdr:to>
          <xdr:col>1</xdr:col>
          <xdr:colOff>2559050</xdr:colOff>
          <xdr:row>233</xdr:row>
          <xdr:rowOff>53975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245</xdr:row>
          <xdr:rowOff>0</xdr:rowOff>
        </xdr:from>
        <xdr:to>
          <xdr:col>1</xdr:col>
          <xdr:colOff>1187450</xdr:colOff>
          <xdr:row>246</xdr:row>
          <xdr:rowOff>25400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36"/>
  <sheetViews>
    <sheetView view="pageLayout" zoomScaleNormal="100" workbookViewId="0">
      <selection activeCell="E8" sqref="E8:H8"/>
    </sheetView>
  </sheetViews>
  <sheetFormatPr baseColWidth="10" defaultColWidth="11.54296875" defaultRowHeight="14.5" x14ac:dyDescent="0.35"/>
  <cols>
    <col min="1" max="1" width="7.453125" style="242" customWidth="1"/>
    <col min="2" max="4" width="11.54296875" style="242"/>
    <col min="5" max="5" width="13" style="237" customWidth="1"/>
    <col min="6" max="6" width="11.54296875" style="242"/>
    <col min="7" max="7" width="40.453125" style="242" customWidth="1"/>
    <col min="8" max="8" width="19.1796875" style="242" customWidth="1"/>
    <col min="9" max="16384" width="11.54296875" style="242"/>
  </cols>
  <sheetData>
    <row r="1" spans="1:8" ht="18.5" x14ac:dyDescent="0.35">
      <c r="A1" s="241"/>
      <c r="B1" s="334" t="s">
        <v>513</v>
      </c>
      <c r="C1" s="334"/>
      <c r="D1" s="334"/>
      <c r="E1" s="334"/>
      <c r="F1" s="334"/>
      <c r="G1" s="334"/>
      <c r="H1" s="334"/>
    </row>
    <row r="2" spans="1:8" x14ac:dyDescent="0.35">
      <c r="A2" s="241"/>
      <c r="B2" s="241"/>
      <c r="C2" s="241"/>
      <c r="D2" s="241"/>
      <c r="E2" s="236"/>
      <c r="F2" s="241"/>
      <c r="G2" s="241"/>
      <c r="H2" s="241"/>
    </row>
    <row r="3" spans="1:8" ht="15.5" x14ac:dyDescent="0.35">
      <c r="A3" s="241"/>
      <c r="B3" s="335" t="s">
        <v>417</v>
      </c>
      <c r="C3" s="336"/>
      <c r="D3" s="336"/>
      <c r="E3" s="336"/>
      <c r="F3" s="336"/>
      <c r="G3" s="336"/>
      <c r="H3" s="337"/>
    </row>
    <row r="4" spans="1:8" ht="27.75" customHeight="1" x14ac:dyDescent="0.35">
      <c r="A4" s="241"/>
      <c r="B4" s="463" t="s">
        <v>283</v>
      </c>
      <c r="C4" s="463"/>
      <c r="D4" s="463"/>
      <c r="E4" s="338"/>
      <c r="F4" s="339"/>
      <c r="G4" s="339"/>
      <c r="H4" s="340"/>
    </row>
    <row r="5" spans="1:8" ht="27.75" customHeight="1" x14ac:dyDescent="0.35">
      <c r="A5" s="241"/>
      <c r="B5" s="463" t="s">
        <v>284</v>
      </c>
      <c r="C5" s="463"/>
      <c r="D5" s="463"/>
      <c r="E5" s="338"/>
      <c r="F5" s="339"/>
      <c r="G5" s="339"/>
      <c r="H5" s="340"/>
    </row>
    <row r="6" spans="1:8" ht="27.75" customHeight="1" x14ac:dyDescent="0.35">
      <c r="A6" s="241"/>
      <c r="B6" s="464" t="s">
        <v>431</v>
      </c>
      <c r="C6" s="465"/>
      <c r="D6" s="466"/>
      <c r="E6" s="243"/>
      <c r="F6" s="244"/>
      <c r="G6" s="244"/>
      <c r="H6" s="245"/>
    </row>
    <row r="7" spans="1:8" ht="27.75" customHeight="1" x14ac:dyDescent="0.35">
      <c r="A7" s="241"/>
      <c r="B7" s="463" t="s">
        <v>285</v>
      </c>
      <c r="C7" s="463"/>
      <c r="D7" s="463"/>
      <c r="E7" s="331"/>
      <c r="F7" s="332"/>
      <c r="G7" s="332"/>
      <c r="H7" s="333"/>
    </row>
    <row r="8" spans="1:8" ht="27.75" customHeight="1" x14ac:dyDescent="0.35">
      <c r="A8" s="241"/>
      <c r="B8" s="464" t="s">
        <v>432</v>
      </c>
      <c r="C8" s="465"/>
      <c r="D8" s="466"/>
      <c r="E8" s="331"/>
      <c r="F8" s="332"/>
      <c r="G8" s="332"/>
      <c r="H8" s="333"/>
    </row>
    <row r="9" spans="1:8" ht="27.75" customHeight="1" x14ac:dyDescent="0.35">
      <c r="A9" s="241"/>
      <c r="B9" s="463" t="s">
        <v>286</v>
      </c>
      <c r="C9" s="463"/>
      <c r="D9" s="463"/>
      <c r="E9" s="331"/>
      <c r="F9" s="332"/>
      <c r="G9" s="332"/>
      <c r="H9" s="333"/>
    </row>
    <row r="10" spans="1:8" ht="27.75" customHeight="1" x14ac:dyDescent="0.35">
      <c r="A10" s="241"/>
      <c r="B10" s="463" t="s">
        <v>287</v>
      </c>
      <c r="C10" s="463"/>
      <c r="D10" s="463"/>
      <c r="E10" s="331"/>
      <c r="F10" s="332"/>
      <c r="G10" s="332"/>
      <c r="H10" s="333"/>
    </row>
    <row r="11" spans="1:8" ht="27.75" customHeight="1" x14ac:dyDescent="0.35">
      <c r="A11" s="241"/>
      <c r="B11" s="463" t="s">
        <v>288</v>
      </c>
      <c r="C11" s="463"/>
      <c r="D11" s="463"/>
      <c r="E11" s="331"/>
      <c r="F11" s="332"/>
      <c r="G11" s="332"/>
      <c r="H11" s="333"/>
    </row>
    <row r="12" spans="1:8" ht="27.75" customHeight="1" x14ac:dyDescent="0.35">
      <c r="A12" s="241"/>
      <c r="B12" s="464" t="s">
        <v>430</v>
      </c>
      <c r="C12" s="465"/>
      <c r="D12" s="466"/>
      <c r="E12" s="331"/>
      <c r="F12" s="332"/>
      <c r="G12" s="332"/>
      <c r="H12" s="333"/>
    </row>
    <row r="13" spans="1:8" ht="27.75" customHeight="1" x14ac:dyDescent="0.35">
      <c r="A13" s="241"/>
      <c r="B13" s="464" t="s">
        <v>418</v>
      </c>
      <c r="C13" s="465"/>
      <c r="D13" s="466"/>
      <c r="E13" s="331"/>
      <c r="F13" s="332"/>
      <c r="G13" s="332"/>
      <c r="H13" s="333"/>
    </row>
    <row r="14" spans="1:8" ht="27.75" customHeight="1" x14ac:dyDescent="0.35">
      <c r="A14" s="241"/>
      <c r="B14" s="464" t="s">
        <v>419</v>
      </c>
      <c r="C14" s="465"/>
      <c r="D14" s="466"/>
      <c r="E14" s="331"/>
      <c r="F14" s="332"/>
      <c r="G14" s="332"/>
      <c r="H14" s="333"/>
    </row>
    <row r="15" spans="1:8" ht="27.75" customHeight="1" x14ac:dyDescent="0.35">
      <c r="A15" s="241"/>
      <c r="B15" s="464" t="s">
        <v>420</v>
      </c>
      <c r="C15" s="465"/>
      <c r="D15" s="466"/>
      <c r="E15" s="331"/>
      <c r="F15" s="332"/>
      <c r="G15" s="332"/>
      <c r="H15" s="333"/>
    </row>
    <row r="16" spans="1:8" ht="27.75" customHeight="1" x14ac:dyDescent="0.35">
      <c r="A16" s="241"/>
      <c r="B16" s="464" t="s">
        <v>421</v>
      </c>
      <c r="C16" s="465"/>
      <c r="D16" s="466"/>
      <c r="E16" s="331"/>
      <c r="F16" s="332"/>
      <c r="G16" s="332"/>
      <c r="H16" s="333"/>
    </row>
    <row r="17" spans="1:8" x14ac:dyDescent="0.35">
      <c r="A17" s="241"/>
      <c r="B17" s="463" t="s">
        <v>422</v>
      </c>
      <c r="C17" s="463"/>
      <c r="D17" s="463"/>
      <c r="E17" s="331"/>
      <c r="F17" s="332"/>
      <c r="G17" s="332"/>
      <c r="H17" s="333"/>
    </row>
    <row r="18" spans="1:8" ht="33" customHeight="1" x14ac:dyDescent="0.35">
      <c r="A18" s="241"/>
      <c r="B18" s="463" t="s">
        <v>423</v>
      </c>
      <c r="C18" s="463"/>
      <c r="D18" s="463"/>
      <c r="E18" s="331"/>
      <c r="F18" s="332"/>
      <c r="G18" s="332"/>
      <c r="H18" s="333"/>
    </row>
    <row r="19" spans="1:8" x14ac:dyDescent="0.35">
      <c r="A19" s="241"/>
      <c r="B19" s="463" t="s">
        <v>424</v>
      </c>
      <c r="C19" s="463"/>
      <c r="D19" s="463"/>
      <c r="E19" s="331"/>
      <c r="F19" s="332"/>
      <c r="G19" s="332"/>
      <c r="H19" s="333"/>
    </row>
    <row r="20" spans="1:8" x14ac:dyDescent="0.35">
      <c r="A20" s="241"/>
      <c r="B20" s="467" t="s">
        <v>507</v>
      </c>
      <c r="C20" s="468"/>
      <c r="D20" s="469"/>
      <c r="E20" s="459" t="s">
        <v>514</v>
      </c>
      <c r="F20" s="460" t="s">
        <v>504</v>
      </c>
      <c r="G20" s="461"/>
      <c r="H20" s="462"/>
    </row>
    <row r="21" spans="1:8" ht="15.75" customHeight="1" x14ac:dyDescent="0.35">
      <c r="A21" s="241"/>
      <c r="B21" s="470"/>
      <c r="C21" s="471"/>
      <c r="D21" s="472"/>
      <c r="E21" s="200"/>
      <c r="F21" s="252"/>
      <c r="G21" s="329"/>
      <c r="H21" s="330"/>
    </row>
    <row r="22" spans="1:8" x14ac:dyDescent="0.35">
      <c r="A22" s="241"/>
      <c r="B22" s="470"/>
      <c r="C22" s="471"/>
      <c r="D22" s="472"/>
      <c r="E22" s="200"/>
      <c r="F22" s="252"/>
      <c r="G22" s="329"/>
      <c r="H22" s="330"/>
    </row>
    <row r="23" spans="1:8" x14ac:dyDescent="0.35">
      <c r="A23" s="241"/>
      <c r="B23" s="470"/>
      <c r="C23" s="471"/>
      <c r="D23" s="472"/>
      <c r="E23" s="200"/>
      <c r="F23" s="252"/>
      <c r="G23" s="329"/>
      <c r="H23" s="330"/>
    </row>
    <row r="24" spans="1:8" x14ac:dyDescent="0.35">
      <c r="A24" s="241"/>
      <c r="B24" s="470"/>
      <c r="C24" s="471"/>
      <c r="D24" s="472"/>
      <c r="E24" s="200"/>
      <c r="F24" s="252"/>
      <c r="G24" s="329"/>
      <c r="H24" s="330"/>
    </row>
    <row r="25" spans="1:8" x14ac:dyDescent="0.35">
      <c r="A25" s="241"/>
      <c r="B25" s="470"/>
      <c r="C25" s="471"/>
      <c r="D25" s="472"/>
      <c r="E25" s="200"/>
      <c r="F25" s="252"/>
      <c r="G25" s="329"/>
      <c r="H25" s="330"/>
    </row>
    <row r="26" spans="1:8" ht="15" customHeight="1" x14ac:dyDescent="0.35">
      <c r="A26" s="241"/>
      <c r="B26" s="470"/>
      <c r="C26" s="471"/>
      <c r="D26" s="472"/>
      <c r="E26" s="200"/>
      <c r="F26" s="252"/>
      <c r="G26" s="329"/>
      <c r="H26" s="330"/>
    </row>
    <row r="27" spans="1:8" x14ac:dyDescent="0.35">
      <c r="A27" s="241"/>
      <c r="B27" s="470"/>
      <c r="C27" s="471"/>
      <c r="D27" s="472"/>
      <c r="E27" s="200"/>
      <c r="F27" s="252"/>
      <c r="G27" s="329"/>
      <c r="H27" s="330"/>
    </row>
    <row r="28" spans="1:8" x14ac:dyDescent="0.35">
      <c r="A28" s="241"/>
      <c r="B28" s="470"/>
      <c r="C28" s="471"/>
      <c r="D28" s="472"/>
      <c r="E28" s="200"/>
      <c r="F28" s="252"/>
      <c r="G28" s="329"/>
      <c r="H28" s="330"/>
    </row>
    <row r="29" spans="1:8" x14ac:dyDescent="0.35">
      <c r="A29" s="241"/>
      <c r="B29" s="470"/>
      <c r="C29" s="471"/>
      <c r="D29" s="472"/>
      <c r="E29" s="200"/>
      <c r="F29" s="252"/>
      <c r="G29" s="329"/>
      <c r="H29" s="330"/>
    </row>
    <row r="30" spans="1:8" x14ac:dyDescent="0.35">
      <c r="A30" s="241"/>
      <c r="B30" s="470"/>
      <c r="C30" s="471"/>
      <c r="D30" s="472"/>
      <c r="E30" s="200"/>
      <c r="F30" s="252"/>
      <c r="G30" s="329"/>
      <c r="H30" s="330"/>
    </row>
    <row r="31" spans="1:8" x14ac:dyDescent="0.35">
      <c r="A31" s="241"/>
      <c r="B31" s="470"/>
      <c r="C31" s="471"/>
      <c r="D31" s="472"/>
      <c r="E31" s="200"/>
      <c r="F31" s="252"/>
      <c r="G31" s="329"/>
      <c r="H31" s="330"/>
    </row>
    <row r="32" spans="1:8" x14ac:dyDescent="0.35">
      <c r="A32" s="241"/>
      <c r="B32" s="470"/>
      <c r="C32" s="471"/>
      <c r="D32" s="472"/>
      <c r="E32" s="200"/>
      <c r="F32" s="252"/>
      <c r="G32" s="329"/>
      <c r="H32" s="330"/>
    </row>
    <row r="33" spans="1:8" x14ac:dyDescent="0.35">
      <c r="A33" s="241"/>
      <c r="B33" s="470"/>
      <c r="C33" s="471"/>
      <c r="D33" s="472"/>
      <c r="E33" s="200"/>
      <c r="F33" s="252"/>
      <c r="G33" s="329"/>
      <c r="H33" s="330"/>
    </row>
    <row r="34" spans="1:8" x14ac:dyDescent="0.35">
      <c r="A34" s="241"/>
      <c r="B34" s="470"/>
      <c r="C34" s="471"/>
      <c r="D34" s="472"/>
      <c r="E34" s="200"/>
      <c r="F34" s="252"/>
      <c r="G34" s="329"/>
      <c r="H34" s="330"/>
    </row>
    <row r="35" spans="1:8" x14ac:dyDescent="0.35">
      <c r="A35" s="241"/>
      <c r="B35" s="470"/>
      <c r="C35" s="471"/>
      <c r="D35" s="472"/>
      <c r="E35" s="200"/>
      <c r="F35" s="252"/>
      <c r="G35" s="329"/>
      <c r="H35" s="330"/>
    </row>
    <row r="36" spans="1:8" x14ac:dyDescent="0.35">
      <c r="A36" s="241"/>
      <c r="B36" s="473"/>
      <c r="C36" s="474"/>
      <c r="D36" s="475"/>
      <c r="E36" s="200"/>
      <c r="F36" s="252"/>
      <c r="G36" s="329"/>
      <c r="H36" s="330"/>
    </row>
  </sheetData>
  <mergeCells count="51">
    <mergeCell ref="G22:H22"/>
    <mergeCell ref="G21:H21"/>
    <mergeCell ref="G23:H23"/>
    <mergeCell ref="G24:H24"/>
    <mergeCell ref="B7:D7"/>
    <mergeCell ref="E7:H7"/>
    <mergeCell ref="B9:D9"/>
    <mergeCell ref="E9:H9"/>
    <mergeCell ref="B10:D10"/>
    <mergeCell ref="E10:H10"/>
    <mergeCell ref="B8:D8"/>
    <mergeCell ref="E8:H8"/>
    <mergeCell ref="B6:D6"/>
    <mergeCell ref="B1:H1"/>
    <mergeCell ref="B3:H3"/>
    <mergeCell ref="B4:D4"/>
    <mergeCell ref="E4:H4"/>
    <mergeCell ref="B5:D5"/>
    <mergeCell ref="E5:H5"/>
    <mergeCell ref="G31:H31"/>
    <mergeCell ref="G32:H32"/>
    <mergeCell ref="B11:D11"/>
    <mergeCell ref="E11:H11"/>
    <mergeCell ref="B13:D13"/>
    <mergeCell ref="E13:H13"/>
    <mergeCell ref="B14:D14"/>
    <mergeCell ref="E14:H14"/>
    <mergeCell ref="B12:D12"/>
    <mergeCell ref="E12:H12"/>
    <mergeCell ref="G25:H25"/>
    <mergeCell ref="G26:H26"/>
    <mergeCell ref="G27:H27"/>
    <mergeCell ref="G28:H28"/>
    <mergeCell ref="G29:H29"/>
    <mergeCell ref="F20:H20"/>
    <mergeCell ref="G33:H33"/>
    <mergeCell ref="G34:H34"/>
    <mergeCell ref="B15:D15"/>
    <mergeCell ref="E15:H15"/>
    <mergeCell ref="B19:D19"/>
    <mergeCell ref="E19:H19"/>
    <mergeCell ref="B20:D36"/>
    <mergeCell ref="B16:D16"/>
    <mergeCell ref="E16:H16"/>
    <mergeCell ref="B17:D17"/>
    <mergeCell ref="E17:H17"/>
    <mergeCell ref="B18:D18"/>
    <mergeCell ref="E18:H18"/>
    <mergeCell ref="G35:H35"/>
    <mergeCell ref="G36:H36"/>
    <mergeCell ref="G30:H30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&amp;L&amp;"-,Fett"&amp;12
          &amp;G&amp;C&amp;"-,Fett"Lieferantenaudit Frageliste&amp;RFB-QM-011
Version 002
Bearbeiter: S. Teuscher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226"/>
  <sheetViews>
    <sheetView view="pageLayout" topLeftCell="A226" zoomScaleNormal="100" workbookViewId="0">
      <selection activeCell="J242" sqref="J242"/>
    </sheetView>
  </sheetViews>
  <sheetFormatPr baseColWidth="10" defaultColWidth="11.453125" defaultRowHeight="14.5" x14ac:dyDescent="0.35"/>
  <cols>
    <col min="1" max="1" width="6.1796875" style="145" customWidth="1"/>
    <col min="2" max="2" width="39.81640625" style="163" customWidth="1"/>
    <col min="3" max="5" width="4.81640625" customWidth="1"/>
    <col min="6" max="6" width="0.453125" customWidth="1"/>
    <col min="7" max="7" width="8.1796875" customWidth="1"/>
    <col min="8" max="8" width="10.453125" customWidth="1"/>
    <col min="9" max="10" width="20" style="123" customWidth="1"/>
    <col min="11" max="11" width="13.26953125" customWidth="1"/>
    <col min="12" max="12" width="11.453125" customWidth="1"/>
  </cols>
  <sheetData>
    <row r="1" spans="1:11" ht="15.75" customHeight="1" x14ac:dyDescent="0.45">
      <c r="A1" s="393" t="s">
        <v>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7.5" customHeight="1" x14ac:dyDescent="0.35">
      <c r="A2" s="141"/>
      <c r="B2" s="149"/>
      <c r="C2" s="34"/>
      <c r="D2" s="34"/>
      <c r="E2" s="92"/>
      <c r="F2" s="23"/>
      <c r="G2" s="18"/>
      <c r="H2" s="18"/>
      <c r="I2" s="23"/>
      <c r="J2" s="23"/>
      <c r="K2" s="23"/>
    </row>
    <row r="3" spans="1:11" ht="15.75" customHeight="1" x14ac:dyDescent="0.35">
      <c r="A3" s="377" t="s">
        <v>1</v>
      </c>
      <c r="B3" s="378"/>
      <c r="C3" s="378"/>
      <c r="D3" s="378"/>
      <c r="E3" s="379"/>
      <c r="F3" s="93"/>
      <c r="G3" s="355" t="s">
        <v>2</v>
      </c>
      <c r="H3" s="356"/>
      <c r="I3" s="364" t="s">
        <v>3</v>
      </c>
      <c r="J3" s="365"/>
      <c r="K3" s="19" t="s">
        <v>4</v>
      </c>
    </row>
    <row r="4" spans="1:11" ht="15.75" customHeight="1" x14ac:dyDescent="0.35">
      <c r="A4" s="137" t="s">
        <v>5</v>
      </c>
      <c r="B4" s="150"/>
      <c r="C4" s="32" t="s">
        <v>6</v>
      </c>
      <c r="D4" s="32" t="s">
        <v>7</v>
      </c>
      <c r="E4" s="33" t="s">
        <v>8</v>
      </c>
      <c r="F4" s="93"/>
      <c r="G4" s="15" t="s">
        <v>9</v>
      </c>
      <c r="H4" s="15" t="s">
        <v>10</v>
      </c>
      <c r="I4" s="268"/>
      <c r="J4" s="366"/>
      <c r="K4" s="20"/>
    </row>
    <row r="5" spans="1:11" ht="30" customHeight="1" x14ac:dyDescent="0.35">
      <c r="A5" s="380" t="s">
        <v>11</v>
      </c>
      <c r="B5" s="136" t="s">
        <v>312</v>
      </c>
      <c r="C5" s="1"/>
      <c r="D5" s="1"/>
      <c r="E5" s="2"/>
      <c r="F5" s="23"/>
      <c r="G5" s="14" t="str">
        <f t="shared" ref="G5:G10" si="0">IF(C5&lt;&gt;"",H5,IF(D5&lt;&gt;"",0,IF(E5&lt;&gt;"","entfällt","fehlt")))</f>
        <v>fehlt</v>
      </c>
      <c r="H5" s="16">
        <f>IF(E5&lt;&gt;"","entfällt",15)</f>
        <v>15</v>
      </c>
      <c r="I5" s="394" t="s">
        <v>516</v>
      </c>
      <c r="J5" s="395"/>
      <c r="K5" s="21"/>
    </row>
    <row r="6" spans="1:11" ht="15" customHeight="1" x14ac:dyDescent="0.35">
      <c r="A6" s="381"/>
      <c r="B6" s="136" t="s">
        <v>428</v>
      </c>
      <c r="C6" s="1"/>
      <c r="D6" s="3"/>
      <c r="E6" s="2"/>
      <c r="F6" s="23"/>
      <c r="G6" s="14" t="str">
        <f t="shared" si="0"/>
        <v>fehlt</v>
      </c>
      <c r="H6" s="16">
        <f>IF(E6&lt;&gt;"","entfällt",10)</f>
        <v>10</v>
      </c>
      <c r="I6" s="396"/>
      <c r="J6" s="397"/>
      <c r="K6" s="21"/>
    </row>
    <row r="7" spans="1:11" x14ac:dyDescent="0.35">
      <c r="A7" s="381"/>
      <c r="B7" s="136" t="s">
        <v>426</v>
      </c>
      <c r="C7" s="2"/>
      <c r="D7" s="1"/>
      <c r="E7" s="2"/>
      <c r="F7" s="23"/>
      <c r="G7" s="14" t="str">
        <f t="shared" si="0"/>
        <v>fehlt</v>
      </c>
      <c r="H7" s="16">
        <f>IF(E7&lt;&gt;"","entfällt",5)</f>
        <v>5</v>
      </c>
      <c r="I7" s="341"/>
      <c r="J7" s="349"/>
      <c r="K7" s="21"/>
    </row>
    <row r="8" spans="1:11" x14ac:dyDescent="0.35">
      <c r="A8" s="381"/>
      <c r="B8" s="151" t="s">
        <v>427</v>
      </c>
      <c r="C8" s="4"/>
      <c r="D8" s="4"/>
      <c r="E8" s="5"/>
      <c r="F8" s="23"/>
      <c r="G8" s="14" t="str">
        <f t="shared" si="0"/>
        <v>fehlt</v>
      </c>
      <c r="H8" s="16">
        <f>IF(E8&lt;&gt;"","entfällt",5)</f>
        <v>5</v>
      </c>
      <c r="I8" s="341"/>
      <c r="J8" s="349"/>
      <c r="K8" s="21"/>
    </row>
    <row r="9" spans="1:11" x14ac:dyDescent="0.35">
      <c r="A9" s="381"/>
      <c r="B9" s="136" t="s">
        <v>433</v>
      </c>
      <c r="C9" s="1"/>
      <c r="D9" s="1"/>
      <c r="E9" s="2"/>
      <c r="F9" s="94"/>
      <c r="G9" s="14" t="str">
        <f t="shared" si="0"/>
        <v>fehlt</v>
      </c>
      <c r="H9" s="16">
        <f>IF(E9&lt;&gt;"","entfällt",5)</f>
        <v>5</v>
      </c>
      <c r="I9" s="341"/>
      <c r="J9" s="349"/>
      <c r="K9" s="21"/>
    </row>
    <row r="10" spans="1:11" ht="91" x14ac:dyDescent="0.35">
      <c r="A10" s="382"/>
      <c r="B10" s="152" t="s">
        <v>515</v>
      </c>
      <c r="C10" s="6"/>
      <c r="D10" s="6"/>
      <c r="E10" s="7"/>
      <c r="F10" s="23"/>
      <c r="G10" s="17" t="str">
        <f t="shared" si="0"/>
        <v>fehlt</v>
      </c>
      <c r="H10" s="16">
        <f>IF(E10&lt;&gt;"","entfällt",2)</f>
        <v>2</v>
      </c>
      <c r="I10" s="481"/>
      <c r="J10" s="482"/>
      <c r="K10" s="22"/>
    </row>
    <row r="11" spans="1:11" ht="26" x14ac:dyDescent="0.35">
      <c r="A11" s="139" t="s">
        <v>12</v>
      </c>
      <c r="B11" s="153" t="s">
        <v>13</v>
      </c>
      <c r="C11" s="1"/>
      <c r="D11" s="1"/>
      <c r="E11" s="2"/>
      <c r="F11" s="23"/>
      <c r="G11" s="17" t="str">
        <f t="shared" ref="G11:G12" si="1">IF(C11&lt;&gt;"",H11,IF(D11&lt;&gt;"",0,IF(E11&lt;&gt;"","entfällt","fehlt")))</f>
        <v>fehlt</v>
      </c>
      <c r="H11" s="16">
        <f>IF(E11&lt;&gt;"","entfällt",5)</f>
        <v>5</v>
      </c>
      <c r="I11" s="341"/>
      <c r="J11" s="349"/>
      <c r="K11" s="21"/>
    </row>
    <row r="12" spans="1:11" ht="39" x14ac:dyDescent="0.35">
      <c r="A12" s="139" t="s">
        <v>14</v>
      </c>
      <c r="B12" s="153" t="s">
        <v>15</v>
      </c>
      <c r="C12" s="1"/>
      <c r="D12" s="1"/>
      <c r="E12" s="2"/>
      <c r="F12" s="23"/>
      <c r="G12" s="17" t="str">
        <f t="shared" si="1"/>
        <v>fehlt</v>
      </c>
      <c r="H12" s="16">
        <f>IF(E12&lt;&gt;"","entfällt",2)</f>
        <v>2</v>
      </c>
      <c r="I12" s="341"/>
      <c r="J12" s="349"/>
      <c r="K12" s="21"/>
    </row>
    <row r="13" spans="1:11" ht="26" x14ac:dyDescent="0.35">
      <c r="A13" s="139" t="s">
        <v>438</v>
      </c>
      <c r="B13" s="153" t="s">
        <v>439</v>
      </c>
      <c r="C13" s="1"/>
      <c r="D13" s="1"/>
      <c r="E13" s="2"/>
      <c r="F13" s="23"/>
      <c r="G13" s="17" t="str">
        <f t="shared" ref="G13" si="2">IF(C13&lt;&gt;"",H13,IF(D13&lt;&gt;"",0,IF(E13&lt;&gt;"","entfällt","fehlt")))</f>
        <v>fehlt</v>
      </c>
      <c r="H13" s="16">
        <f>IF(E13&lt;&gt;"","entfällt",2)</f>
        <v>2</v>
      </c>
      <c r="I13" s="341"/>
      <c r="J13" s="349"/>
      <c r="K13" s="21"/>
    </row>
    <row r="14" spans="1:11" x14ac:dyDescent="0.35">
      <c r="A14" s="141"/>
      <c r="B14" s="154"/>
      <c r="C14" s="34"/>
      <c r="D14" s="24"/>
      <c r="E14" s="25"/>
      <c r="F14" s="23"/>
      <c r="G14" s="18"/>
      <c r="H14" s="18"/>
      <c r="I14" s="361" t="s">
        <v>16</v>
      </c>
      <c r="J14" s="361"/>
      <c r="K14" s="23">
        <v>0</v>
      </c>
    </row>
    <row r="15" spans="1:11" x14ac:dyDescent="0.35">
      <c r="A15" s="141"/>
      <c r="B15" s="149"/>
      <c r="D15" s="346" t="s">
        <v>17</v>
      </c>
      <c r="E15" s="347"/>
      <c r="F15" s="26"/>
      <c r="G15" s="14">
        <f>SUM(G5:G10,G11:G13,K14)</f>
        <v>0</v>
      </c>
      <c r="H15" s="14">
        <f>SUM(H5:H13)</f>
        <v>51</v>
      </c>
      <c r="I15" s="23"/>
      <c r="J15" s="23"/>
      <c r="K15" s="23"/>
    </row>
    <row r="16" spans="1:11" x14ac:dyDescent="0.35">
      <c r="A16" s="141"/>
      <c r="B16" s="149"/>
      <c r="C16" s="34"/>
      <c r="D16" s="95"/>
      <c r="E16" s="95"/>
      <c r="F16" s="42"/>
      <c r="G16" s="37"/>
      <c r="H16" s="37"/>
      <c r="I16" s="23"/>
      <c r="J16" s="23"/>
      <c r="K16" s="23"/>
    </row>
    <row r="17" spans="1:11" ht="15.75" customHeight="1" x14ac:dyDescent="0.35">
      <c r="A17" s="377" t="s">
        <v>18</v>
      </c>
      <c r="B17" s="378"/>
      <c r="C17" s="378"/>
      <c r="D17" s="378"/>
      <c r="E17" s="379"/>
      <c r="F17" s="96"/>
      <c r="G17" s="398" t="s">
        <v>2</v>
      </c>
      <c r="H17" s="398"/>
      <c r="I17" s="399" t="s">
        <v>3</v>
      </c>
      <c r="J17" s="400"/>
      <c r="K17" s="97" t="s">
        <v>4</v>
      </c>
    </row>
    <row r="18" spans="1:11" ht="15.75" customHeight="1" x14ac:dyDescent="0.35">
      <c r="A18" s="137" t="s">
        <v>5</v>
      </c>
      <c r="B18" s="150"/>
      <c r="C18" s="32" t="s">
        <v>6</v>
      </c>
      <c r="D18" s="32" t="s">
        <v>7</v>
      </c>
      <c r="E18" s="33" t="s">
        <v>8</v>
      </c>
      <c r="F18" s="98"/>
      <c r="G18" s="15" t="s">
        <v>9</v>
      </c>
      <c r="H18" s="15" t="s">
        <v>10</v>
      </c>
      <c r="I18" s="401"/>
      <c r="J18" s="402"/>
      <c r="K18" s="99"/>
    </row>
    <row r="19" spans="1:11" ht="54" customHeight="1" x14ac:dyDescent="0.35">
      <c r="A19" s="139" t="s">
        <v>19</v>
      </c>
      <c r="B19" s="136" t="s">
        <v>436</v>
      </c>
      <c r="C19" s="27"/>
      <c r="D19" s="27"/>
      <c r="E19" s="28"/>
      <c r="F19" s="100"/>
      <c r="G19" s="14" t="str">
        <f t="shared" ref="G19:G25" si="3">IF(C19&lt;&gt;"",H19,IF(D19&lt;&gt;"",0,IF(E19&lt;&gt;"","entfällt","fehlt")))</f>
        <v>fehlt</v>
      </c>
      <c r="H19" s="16">
        <f>IF(E19&lt;&gt;"","entfällt",5)</f>
        <v>5</v>
      </c>
      <c r="I19" s="341"/>
      <c r="J19" s="349"/>
      <c r="K19" s="21"/>
    </row>
    <row r="20" spans="1:11" ht="26" x14ac:dyDescent="0.35">
      <c r="A20" s="139" t="s">
        <v>20</v>
      </c>
      <c r="B20" s="136" t="s">
        <v>435</v>
      </c>
      <c r="C20" s="27"/>
      <c r="D20" s="27"/>
      <c r="E20" s="28"/>
      <c r="F20" s="100"/>
      <c r="G20" s="14" t="str">
        <f t="shared" si="3"/>
        <v>fehlt</v>
      </c>
      <c r="H20" s="16">
        <f>IF(E20&lt;&gt;"","entfällt",5)</f>
        <v>5</v>
      </c>
      <c r="I20" s="178"/>
      <c r="J20" s="179"/>
      <c r="K20" s="21"/>
    </row>
    <row r="21" spans="1:11" ht="78.75" customHeight="1" x14ac:dyDescent="0.35">
      <c r="A21" s="139" t="s">
        <v>21</v>
      </c>
      <c r="B21" s="136" t="s">
        <v>311</v>
      </c>
      <c r="C21" s="27"/>
      <c r="D21" s="27"/>
      <c r="E21" s="28"/>
      <c r="F21" s="100"/>
      <c r="G21" s="14" t="str">
        <f t="shared" si="3"/>
        <v>fehlt</v>
      </c>
      <c r="H21" s="16">
        <f>IF(E21&lt;&gt;"","entfällt",5)</f>
        <v>5</v>
      </c>
      <c r="I21" s="341"/>
      <c r="J21" s="349"/>
      <c r="K21" s="21"/>
    </row>
    <row r="22" spans="1:11" ht="26" x14ac:dyDescent="0.35">
      <c r="A22" s="139" t="s">
        <v>22</v>
      </c>
      <c r="B22" s="136" t="s">
        <v>353</v>
      </c>
      <c r="C22" s="27"/>
      <c r="D22" s="27"/>
      <c r="E22" s="28"/>
      <c r="F22" s="100"/>
      <c r="G22" s="14" t="str">
        <f t="shared" si="3"/>
        <v>fehlt</v>
      </c>
      <c r="H22" s="16">
        <f>IF(E22&lt;&gt;"","entfällt",5)</f>
        <v>5</v>
      </c>
      <c r="I22" s="341"/>
      <c r="J22" s="349"/>
      <c r="K22" s="21"/>
    </row>
    <row r="23" spans="1:11" x14ac:dyDescent="0.35">
      <c r="A23" s="139" t="s">
        <v>24</v>
      </c>
      <c r="B23" s="136" t="s">
        <v>23</v>
      </c>
      <c r="C23" s="27"/>
      <c r="D23" s="27"/>
      <c r="E23" s="28"/>
      <c r="F23" s="100"/>
      <c r="G23" s="14" t="str">
        <f t="shared" si="3"/>
        <v>fehlt</v>
      </c>
      <c r="H23" s="16">
        <f>IF(E23&lt;&gt;"","entfällt",10)</f>
        <v>10</v>
      </c>
      <c r="I23" s="341"/>
      <c r="J23" s="349"/>
      <c r="K23" s="21"/>
    </row>
    <row r="24" spans="1:11" ht="31.5" customHeight="1" x14ac:dyDescent="0.35">
      <c r="A24" s="139" t="s">
        <v>434</v>
      </c>
      <c r="B24" s="136" t="s">
        <v>446</v>
      </c>
      <c r="C24" s="27"/>
      <c r="D24" s="27"/>
      <c r="E24" s="28"/>
      <c r="F24" s="100"/>
      <c r="G24" s="14" t="str">
        <f t="shared" si="3"/>
        <v>fehlt</v>
      </c>
      <c r="H24" s="16">
        <f>IF(E24&lt;&gt;"","entfällt",10)</f>
        <v>10</v>
      </c>
      <c r="I24" s="178"/>
      <c r="J24" s="179"/>
      <c r="K24" s="21"/>
    </row>
    <row r="25" spans="1:11" x14ac:dyDescent="0.35">
      <c r="A25" s="139" t="s">
        <v>437</v>
      </c>
      <c r="B25" s="136" t="s">
        <v>25</v>
      </c>
      <c r="C25" s="27"/>
      <c r="D25" s="27"/>
      <c r="E25" s="28"/>
      <c r="F25" s="100"/>
      <c r="G25" s="14" t="str">
        <f t="shared" si="3"/>
        <v>fehlt</v>
      </c>
      <c r="H25" s="16">
        <f>IF(E25&lt;&gt;"","entfällt",5)</f>
        <v>5</v>
      </c>
      <c r="I25" s="341"/>
      <c r="J25" s="342"/>
      <c r="K25" s="22"/>
    </row>
    <row r="26" spans="1:11" ht="15" customHeight="1" x14ac:dyDescent="0.35">
      <c r="A26" s="141" t="s">
        <v>26</v>
      </c>
      <c r="B26" s="87"/>
      <c r="C26" s="192"/>
      <c r="D26" s="193"/>
      <c r="E26" s="102"/>
      <c r="F26" s="103"/>
      <c r="G26" s="35"/>
      <c r="H26" s="35"/>
      <c r="I26" s="348" t="s">
        <v>16</v>
      </c>
      <c r="J26" s="348"/>
      <c r="K26" s="23">
        <v>0</v>
      </c>
    </row>
    <row r="27" spans="1:11" ht="22.5" customHeight="1" x14ac:dyDescent="0.35">
      <c r="A27" s="141"/>
      <c r="B27" s="87"/>
      <c r="C27" s="25"/>
      <c r="D27" s="362" t="s">
        <v>17</v>
      </c>
      <c r="E27" s="347"/>
      <c r="F27" s="26"/>
      <c r="G27" s="14">
        <f>SUM(G19:G25,K26)</f>
        <v>0</v>
      </c>
      <c r="H27" s="14">
        <f>SUM(H19:H25)</f>
        <v>45</v>
      </c>
      <c r="I27" s="23"/>
      <c r="J27" s="23"/>
      <c r="K27" s="23"/>
    </row>
    <row r="28" spans="1:11" ht="15.75" customHeight="1" x14ac:dyDescent="0.35">
      <c r="A28" s="141"/>
      <c r="B28" s="87"/>
      <c r="C28" s="25"/>
      <c r="D28" s="95"/>
      <c r="E28" s="95"/>
      <c r="F28" s="42"/>
      <c r="G28" s="37"/>
      <c r="H28" s="37"/>
      <c r="I28" s="23"/>
      <c r="J28" s="23"/>
      <c r="K28" s="23"/>
    </row>
    <row r="29" spans="1:11" ht="18.5" x14ac:dyDescent="0.45">
      <c r="A29" s="403" t="s">
        <v>27</v>
      </c>
      <c r="B29" s="403"/>
      <c r="C29" s="403"/>
      <c r="D29" s="403"/>
      <c r="E29" s="403"/>
      <c r="F29" s="403"/>
      <c r="G29" s="403"/>
      <c r="H29" s="403"/>
      <c r="I29" s="403"/>
      <c r="J29" s="403"/>
      <c r="K29" s="403"/>
    </row>
    <row r="30" spans="1:11" ht="15.75" customHeight="1" x14ac:dyDescent="0.35">
      <c r="A30" s="141"/>
      <c r="B30" s="87"/>
      <c r="C30" s="25"/>
      <c r="D30" s="25"/>
      <c r="E30" s="25"/>
      <c r="F30" s="42"/>
      <c r="G30" s="18"/>
      <c r="H30" s="18"/>
      <c r="I30" s="23"/>
      <c r="J30" s="23"/>
      <c r="K30" s="23"/>
    </row>
    <row r="31" spans="1:11" ht="15.75" customHeight="1" x14ac:dyDescent="0.35">
      <c r="A31" s="377" t="s">
        <v>354</v>
      </c>
      <c r="B31" s="378"/>
      <c r="C31" s="378"/>
      <c r="D31" s="378"/>
      <c r="E31" s="379"/>
      <c r="F31" s="41"/>
      <c r="G31" s="355" t="s">
        <v>2</v>
      </c>
      <c r="H31" s="356"/>
      <c r="I31" s="364" t="s">
        <v>3</v>
      </c>
      <c r="J31" s="365"/>
      <c r="K31" s="19" t="s">
        <v>4</v>
      </c>
    </row>
    <row r="32" spans="1:11" ht="15.75" customHeight="1" x14ac:dyDescent="0.35">
      <c r="A32" s="137" t="s">
        <v>28</v>
      </c>
      <c r="B32" s="76"/>
      <c r="C32" s="104" t="s">
        <v>29</v>
      </c>
      <c r="D32" s="104" t="s">
        <v>7</v>
      </c>
      <c r="E32" s="126" t="s">
        <v>8</v>
      </c>
      <c r="F32" s="41"/>
      <c r="G32" s="15" t="s">
        <v>9</v>
      </c>
      <c r="H32" s="15" t="s">
        <v>10</v>
      </c>
      <c r="I32" s="268"/>
      <c r="J32" s="366"/>
      <c r="K32" s="105"/>
    </row>
    <row r="33" spans="1:11" ht="40.5" customHeight="1" x14ac:dyDescent="0.35">
      <c r="A33" s="139" t="s">
        <v>30</v>
      </c>
      <c r="B33" s="136" t="s">
        <v>31</v>
      </c>
      <c r="C33" s="27"/>
      <c r="D33" s="27"/>
      <c r="E33" s="28"/>
      <c r="F33" s="100"/>
      <c r="G33" s="14" t="str">
        <f t="shared" ref="G33:G39" si="4">IF(C33&lt;&gt;"",H33,IF(D33&lt;&gt;"",0,IF(E33&lt;&gt;"","entfällt","fehlt")))</f>
        <v>fehlt</v>
      </c>
      <c r="H33" s="16">
        <f>IF(E33&lt;&gt;"","entfällt",5)</f>
        <v>5</v>
      </c>
      <c r="I33" s="341"/>
      <c r="J33" s="349"/>
      <c r="K33" s="21"/>
    </row>
    <row r="34" spans="1:11" ht="18" customHeight="1" x14ac:dyDescent="0.35">
      <c r="A34" s="139" t="s">
        <v>32</v>
      </c>
      <c r="B34" s="136" t="s">
        <v>33</v>
      </c>
      <c r="C34" s="27"/>
      <c r="D34" s="27"/>
      <c r="E34" s="28"/>
      <c r="F34" s="100"/>
      <c r="G34" s="14" t="str">
        <f t="shared" si="4"/>
        <v>fehlt</v>
      </c>
      <c r="H34" s="16">
        <f>IF(E34&lt;&gt;"","entfällt",5)</f>
        <v>5</v>
      </c>
      <c r="I34" s="341"/>
      <c r="J34" s="349"/>
      <c r="K34" s="21"/>
    </row>
    <row r="35" spans="1:11" ht="41.25" customHeight="1" x14ac:dyDescent="0.35">
      <c r="A35" s="139" t="s">
        <v>34</v>
      </c>
      <c r="B35" s="136" t="s">
        <v>35</v>
      </c>
      <c r="C35" s="27"/>
      <c r="D35" s="27"/>
      <c r="E35" s="28"/>
      <c r="F35" s="100"/>
      <c r="G35" s="14" t="str">
        <f t="shared" si="4"/>
        <v>fehlt</v>
      </c>
      <c r="H35" s="16">
        <f>IF(E35&lt;&gt;"","entfällt",5)</f>
        <v>5</v>
      </c>
      <c r="I35" s="341"/>
      <c r="J35" s="349"/>
      <c r="K35" s="21"/>
    </row>
    <row r="36" spans="1:11" ht="44.25" customHeight="1" x14ac:dyDescent="0.35">
      <c r="A36" s="139" t="s">
        <v>36</v>
      </c>
      <c r="B36" s="136" t="s">
        <v>508</v>
      </c>
      <c r="C36" s="27"/>
      <c r="D36" s="27"/>
      <c r="E36" s="28"/>
      <c r="F36" s="100"/>
      <c r="G36" s="14" t="str">
        <f t="shared" si="4"/>
        <v>fehlt</v>
      </c>
      <c r="H36" s="16">
        <f>IF(E36&lt;&gt;"","entfällt",2)</f>
        <v>2</v>
      </c>
      <c r="I36" s="341"/>
      <c r="J36" s="349"/>
      <c r="K36" s="21"/>
    </row>
    <row r="37" spans="1:11" ht="39" x14ac:dyDescent="0.35">
      <c r="A37" s="139" t="s">
        <v>37</v>
      </c>
      <c r="B37" s="136" t="s">
        <v>38</v>
      </c>
      <c r="C37" s="27"/>
      <c r="D37" s="27"/>
      <c r="E37" s="28"/>
      <c r="F37" s="100"/>
      <c r="G37" s="14" t="str">
        <f t="shared" si="4"/>
        <v>fehlt</v>
      </c>
      <c r="H37" s="16">
        <f>IF(E37&lt;&gt;"","entfällt",5)</f>
        <v>5</v>
      </c>
      <c r="I37" s="341"/>
      <c r="J37" s="349"/>
      <c r="K37" s="21"/>
    </row>
    <row r="38" spans="1:11" ht="26" x14ac:dyDescent="0.35">
      <c r="A38" s="139" t="s">
        <v>39</v>
      </c>
      <c r="B38" s="136" t="s">
        <v>452</v>
      </c>
      <c r="C38" s="27"/>
      <c r="D38" s="27"/>
      <c r="E38" s="28"/>
      <c r="F38" s="100"/>
      <c r="G38" s="14" t="str">
        <f t="shared" si="4"/>
        <v>fehlt</v>
      </c>
      <c r="H38" s="16">
        <f>IF(E38&lt;&gt;"","entfällt",5)</f>
        <v>5</v>
      </c>
      <c r="I38" s="178"/>
      <c r="J38" s="179"/>
      <c r="K38" s="21"/>
    </row>
    <row r="39" spans="1:11" ht="26" x14ac:dyDescent="0.35">
      <c r="A39" s="139" t="s">
        <v>451</v>
      </c>
      <c r="B39" s="136" t="s">
        <v>40</v>
      </c>
      <c r="C39" s="27"/>
      <c r="D39" s="27"/>
      <c r="E39" s="28"/>
      <c r="F39" s="100"/>
      <c r="G39" s="14" t="str">
        <f t="shared" si="4"/>
        <v>fehlt</v>
      </c>
      <c r="H39" s="16">
        <f>IF(E39&lt;&gt;"","entfällt",5)</f>
        <v>5</v>
      </c>
      <c r="I39" s="341"/>
      <c r="J39" s="349"/>
      <c r="K39" s="21"/>
    </row>
    <row r="40" spans="1:11" x14ac:dyDescent="0.35">
      <c r="A40" s="141"/>
      <c r="B40" s="87"/>
      <c r="C40" s="25"/>
      <c r="D40" s="24"/>
      <c r="E40" s="25"/>
      <c r="F40" s="23"/>
      <c r="G40" s="18"/>
      <c r="H40" s="18"/>
      <c r="I40" s="348" t="s">
        <v>16</v>
      </c>
      <c r="J40" s="348"/>
      <c r="K40" s="23" t="s">
        <v>510</v>
      </c>
    </row>
    <row r="41" spans="1:11" ht="15.75" customHeight="1" x14ac:dyDescent="0.35">
      <c r="A41" s="141"/>
      <c r="B41" s="87"/>
      <c r="C41" s="25"/>
      <c r="D41" s="346" t="s">
        <v>17</v>
      </c>
      <c r="E41" s="347"/>
      <c r="F41" s="26"/>
      <c r="G41" s="36">
        <f>SUM(G33:G39,K40)</f>
        <v>0</v>
      </c>
      <c r="H41" s="14">
        <f>SUM(H33:H39)</f>
        <v>32</v>
      </c>
      <c r="I41" s="23"/>
      <c r="J41" s="23"/>
      <c r="K41" s="23"/>
    </row>
    <row r="42" spans="1:11" ht="3.75" customHeight="1" x14ac:dyDescent="0.35">
      <c r="A42" s="141"/>
      <c r="B42" s="149"/>
      <c r="C42" s="34"/>
      <c r="D42" s="34"/>
      <c r="E42" s="92"/>
      <c r="F42" s="23"/>
      <c r="G42" s="18"/>
      <c r="H42" s="18"/>
      <c r="I42" s="23"/>
      <c r="J42" s="23"/>
      <c r="K42" s="23"/>
    </row>
    <row r="43" spans="1:11" ht="15.75" customHeight="1" x14ac:dyDescent="0.35">
      <c r="A43" s="377" t="s">
        <v>41</v>
      </c>
      <c r="B43" s="391"/>
      <c r="C43" s="391"/>
      <c r="D43" s="391"/>
      <c r="E43" s="392"/>
      <c r="F43" s="106"/>
      <c r="G43" s="355" t="s">
        <v>2</v>
      </c>
      <c r="H43" s="356"/>
      <c r="I43" s="364" t="s">
        <v>3</v>
      </c>
      <c r="J43" s="365"/>
      <c r="K43" s="19" t="s">
        <v>4</v>
      </c>
    </row>
    <row r="44" spans="1:11" ht="15.75" customHeight="1" x14ac:dyDescent="0.35">
      <c r="A44" s="137" t="s">
        <v>28</v>
      </c>
      <c r="B44" s="155"/>
      <c r="C44" s="104" t="s">
        <v>29</v>
      </c>
      <c r="D44" s="104" t="s">
        <v>7</v>
      </c>
      <c r="E44" s="33" t="s">
        <v>8</v>
      </c>
      <c r="F44" s="106"/>
      <c r="G44" s="15" t="s">
        <v>9</v>
      </c>
      <c r="H44" s="15" t="s">
        <v>10</v>
      </c>
      <c r="I44" s="268"/>
      <c r="J44" s="366"/>
      <c r="K44" s="105"/>
    </row>
    <row r="45" spans="1:11" ht="53.25" customHeight="1" x14ac:dyDescent="0.35">
      <c r="A45" s="139" t="s">
        <v>42</v>
      </c>
      <c r="B45" s="136" t="s">
        <v>43</v>
      </c>
      <c r="C45" s="27"/>
      <c r="D45" s="27"/>
      <c r="E45" s="2"/>
      <c r="F45" s="100"/>
      <c r="G45" s="14" t="str">
        <f>IF(C45&lt;&gt;"",H45,IF(D45&lt;&gt;"",0,IF(E45&lt;&gt;"","entfällt","fehlt")))</f>
        <v>fehlt</v>
      </c>
      <c r="H45" s="16">
        <f>IF(E45&lt;&gt;"","entfällt",5)</f>
        <v>5</v>
      </c>
      <c r="I45" s="341"/>
      <c r="J45" s="349"/>
      <c r="K45" s="21"/>
    </row>
    <row r="46" spans="1:11" ht="52" x14ac:dyDescent="0.35">
      <c r="A46" s="139" t="s">
        <v>44</v>
      </c>
      <c r="B46" s="136" t="s">
        <v>409</v>
      </c>
      <c r="C46" s="27"/>
      <c r="D46" s="27"/>
      <c r="E46" s="2"/>
      <c r="F46" s="100"/>
      <c r="G46" s="14" t="str">
        <f>IF(C46&lt;&gt;"",H46,IF(D46&lt;&gt;"",0,IF(E46&lt;&gt;"","entfällt","fehlt")))</f>
        <v>fehlt</v>
      </c>
      <c r="H46" s="16">
        <f>IF(E46&lt;&gt;"","entfällt",10)</f>
        <v>10</v>
      </c>
      <c r="I46" s="341"/>
      <c r="J46" s="349"/>
      <c r="K46" s="21"/>
    </row>
    <row r="47" spans="1:11" ht="65" x14ac:dyDescent="0.35">
      <c r="A47" s="139" t="s">
        <v>45</v>
      </c>
      <c r="B47" s="136" t="s">
        <v>410</v>
      </c>
      <c r="C47" s="27"/>
      <c r="D47" s="27"/>
      <c r="E47" s="2"/>
      <c r="F47" s="100"/>
      <c r="G47" s="14" t="str">
        <f>IF(C47&lt;&gt;"",H47,IF(D47&lt;&gt;"",0,IF(E47&lt;&gt;"","entfällt","fehlt")))</f>
        <v>fehlt</v>
      </c>
      <c r="H47" s="16">
        <f>IF(E47&lt;&gt;"","entfällt",10)</f>
        <v>10</v>
      </c>
      <c r="I47" s="341"/>
      <c r="J47" s="349"/>
      <c r="K47" s="21"/>
    </row>
    <row r="48" spans="1:11" x14ac:dyDescent="0.35">
      <c r="A48" s="141"/>
      <c r="B48" s="87"/>
      <c r="C48" s="24"/>
      <c r="D48" s="24"/>
      <c r="E48" s="25"/>
      <c r="F48" s="23"/>
      <c r="G48" s="18"/>
      <c r="H48" s="18"/>
      <c r="I48" s="348" t="s">
        <v>16</v>
      </c>
      <c r="J48" s="348"/>
      <c r="K48" s="23">
        <f>SUM(K45:K47)</f>
        <v>0</v>
      </c>
    </row>
    <row r="49" spans="1:11" ht="15.75" customHeight="1" x14ac:dyDescent="0.35">
      <c r="A49" s="141"/>
      <c r="B49" s="87"/>
      <c r="C49" s="25"/>
      <c r="D49" s="346" t="s">
        <v>17</v>
      </c>
      <c r="E49" s="347"/>
      <c r="F49" s="26"/>
      <c r="G49" s="36">
        <f>SUM(G45:G47,K48)</f>
        <v>0</v>
      </c>
      <c r="H49" s="14">
        <f>SUM(H45:H47)</f>
        <v>25</v>
      </c>
      <c r="I49" s="23"/>
      <c r="J49" s="23"/>
      <c r="K49" s="23"/>
    </row>
    <row r="50" spans="1:11" ht="10.5" customHeight="1" x14ac:dyDescent="0.35">
      <c r="A50" s="141"/>
      <c r="B50" s="149"/>
      <c r="C50" s="92"/>
      <c r="D50" s="92"/>
      <c r="E50" s="92"/>
      <c r="F50" s="42"/>
      <c r="G50" s="18"/>
      <c r="H50" s="18"/>
      <c r="I50" s="23"/>
      <c r="J50" s="23"/>
      <c r="K50" s="23"/>
    </row>
    <row r="51" spans="1:11" ht="15.75" customHeight="1" x14ac:dyDescent="0.35">
      <c r="A51" s="377" t="s">
        <v>46</v>
      </c>
      <c r="B51" s="378"/>
      <c r="C51" s="378"/>
      <c r="D51" s="378"/>
      <c r="E51" s="379"/>
      <c r="F51" s="107"/>
      <c r="G51" s="355" t="s">
        <v>2</v>
      </c>
      <c r="H51" s="356"/>
      <c r="I51" s="364" t="s">
        <v>3</v>
      </c>
      <c r="J51" s="365"/>
      <c r="K51" s="108" t="s">
        <v>4</v>
      </c>
    </row>
    <row r="52" spans="1:11" ht="15.75" customHeight="1" x14ac:dyDescent="0.35">
      <c r="A52" s="137" t="s">
        <v>28</v>
      </c>
      <c r="B52" s="76"/>
      <c r="C52" s="104" t="s">
        <v>29</v>
      </c>
      <c r="D52" s="104" t="s">
        <v>7</v>
      </c>
      <c r="E52" s="126" t="s">
        <v>8</v>
      </c>
      <c r="F52" s="41"/>
      <c r="G52" s="15" t="s">
        <v>9</v>
      </c>
      <c r="H52" s="15" t="s">
        <v>10</v>
      </c>
      <c r="I52" s="268"/>
      <c r="J52" s="366"/>
      <c r="K52" s="105"/>
    </row>
    <row r="53" spans="1:11" ht="41.25" customHeight="1" x14ac:dyDescent="0.35">
      <c r="A53" s="139" t="s">
        <v>47</v>
      </c>
      <c r="B53" s="136" t="s">
        <v>48</v>
      </c>
      <c r="C53" s="27"/>
      <c r="D53" s="27"/>
      <c r="E53" s="28"/>
      <c r="F53" s="100"/>
      <c r="G53" s="14" t="str">
        <f t="shared" ref="G53:G58" si="5">IF(C53&lt;&gt;"",H53,IF(D53&lt;&gt;"",0,IF(E53&lt;&gt;"","entfällt","fehlt")))</f>
        <v>fehlt</v>
      </c>
      <c r="H53" s="16">
        <f>IF(E53&lt;&gt;"","entfällt",5)</f>
        <v>5</v>
      </c>
      <c r="I53" s="341"/>
      <c r="J53" s="349"/>
      <c r="K53" s="21"/>
    </row>
    <row r="54" spans="1:11" ht="58.5" customHeight="1" x14ac:dyDescent="0.35">
      <c r="A54" s="139" t="s">
        <v>49</v>
      </c>
      <c r="B54" s="136" t="s">
        <v>50</v>
      </c>
      <c r="C54" s="27"/>
      <c r="D54" s="27"/>
      <c r="E54" s="28"/>
      <c r="F54" s="100"/>
      <c r="G54" s="14" t="str">
        <f t="shared" si="5"/>
        <v>fehlt</v>
      </c>
      <c r="H54" s="16">
        <f>IF(E54&lt;&gt;"","entfällt",5)</f>
        <v>5</v>
      </c>
      <c r="I54" s="341"/>
      <c r="J54" s="349"/>
      <c r="K54" s="21"/>
    </row>
    <row r="55" spans="1:11" ht="40.5" customHeight="1" x14ac:dyDescent="0.35">
      <c r="A55" s="139" t="s">
        <v>51</v>
      </c>
      <c r="B55" s="136" t="s">
        <v>506</v>
      </c>
      <c r="C55" s="27"/>
      <c r="D55" s="27"/>
      <c r="E55" s="28"/>
      <c r="F55" s="100"/>
      <c r="G55" s="14" t="str">
        <f t="shared" si="5"/>
        <v>fehlt</v>
      </c>
      <c r="H55" s="16">
        <f>IF(E55&lt;&gt;"","entfällt",5)</f>
        <v>5</v>
      </c>
      <c r="I55" s="477" t="s">
        <v>453</v>
      </c>
      <c r="J55" s="478"/>
      <c r="K55" s="21"/>
    </row>
    <row r="56" spans="1:11" ht="40.5" customHeight="1" x14ac:dyDescent="0.35">
      <c r="A56" s="139" t="s">
        <v>52</v>
      </c>
      <c r="B56" s="136" t="s">
        <v>53</v>
      </c>
      <c r="C56" s="27"/>
      <c r="D56" s="27"/>
      <c r="E56" s="28"/>
      <c r="F56" s="100"/>
      <c r="G56" s="14" t="str">
        <f t="shared" si="5"/>
        <v>fehlt</v>
      </c>
      <c r="H56" s="16">
        <f>IF(E56&lt;&gt;"","entfällt",2)</f>
        <v>2</v>
      </c>
      <c r="I56" s="479" t="s">
        <v>454</v>
      </c>
      <c r="J56" s="480"/>
      <c r="K56" s="21"/>
    </row>
    <row r="57" spans="1:11" ht="26.25" customHeight="1" x14ac:dyDescent="0.35">
      <c r="A57" s="139" t="s">
        <v>455</v>
      </c>
      <c r="B57" s="476" t="s">
        <v>457</v>
      </c>
      <c r="C57" s="27"/>
      <c r="D57" s="27"/>
      <c r="E57" s="28"/>
      <c r="F57" s="100"/>
      <c r="G57" s="14" t="str">
        <f t="shared" si="5"/>
        <v>fehlt</v>
      </c>
      <c r="H57" s="16">
        <f>IF(E57&lt;&gt;"","entfällt",2)</f>
        <v>2</v>
      </c>
      <c r="I57" s="341"/>
      <c r="J57" s="349"/>
      <c r="K57" s="21"/>
    </row>
    <row r="58" spans="1:11" ht="21.75" customHeight="1" x14ac:dyDescent="0.35">
      <c r="A58" s="139" t="s">
        <v>505</v>
      </c>
      <c r="B58" s="476" t="s">
        <v>456</v>
      </c>
      <c r="C58" s="27"/>
      <c r="D58" s="27"/>
      <c r="E58" s="28"/>
      <c r="F58" s="100"/>
      <c r="G58" s="14" t="str">
        <f t="shared" si="5"/>
        <v>fehlt</v>
      </c>
      <c r="H58" s="16">
        <f>IF(E58&lt;&gt;"","entfällt",2)</f>
        <v>2</v>
      </c>
      <c r="I58" s="341"/>
      <c r="J58" s="349"/>
      <c r="K58" s="22"/>
    </row>
    <row r="59" spans="1:11" x14ac:dyDescent="0.35">
      <c r="A59" s="141"/>
      <c r="B59" s="87"/>
      <c r="C59" s="24"/>
      <c r="D59" s="24"/>
      <c r="E59" s="25"/>
      <c r="F59" s="23"/>
      <c r="G59" s="18"/>
      <c r="H59" s="18"/>
      <c r="I59" s="348" t="s">
        <v>16</v>
      </c>
      <c r="J59" s="348"/>
      <c r="K59" s="23">
        <v>0</v>
      </c>
    </row>
    <row r="60" spans="1:11" ht="11.25" customHeight="1" x14ac:dyDescent="0.35">
      <c r="A60" s="141"/>
      <c r="B60" s="87"/>
      <c r="C60" s="25"/>
      <c r="D60" s="346" t="s">
        <v>17</v>
      </c>
      <c r="E60" s="347"/>
      <c r="F60" s="26"/>
      <c r="G60" s="36">
        <f>SUM(G53:G58,K59)</f>
        <v>0</v>
      </c>
      <c r="H60" s="14">
        <f>SUM(H53:H58)</f>
        <v>21</v>
      </c>
      <c r="I60" s="23"/>
      <c r="J60" s="23"/>
      <c r="K60" s="23"/>
    </row>
    <row r="61" spans="1:11" ht="6" customHeight="1" x14ac:dyDescent="0.35">
      <c r="A61" s="141"/>
      <c r="B61" s="87"/>
      <c r="C61" s="25"/>
      <c r="D61" s="25"/>
      <c r="E61" s="25"/>
      <c r="F61" s="42"/>
      <c r="G61" s="18"/>
      <c r="H61" s="18"/>
      <c r="I61" s="23"/>
      <c r="J61" s="23"/>
      <c r="K61" s="23"/>
    </row>
    <row r="62" spans="1:11" ht="15.75" customHeight="1" x14ac:dyDescent="0.35">
      <c r="A62" s="377" t="s">
        <v>54</v>
      </c>
      <c r="B62" s="378"/>
      <c r="C62" s="378"/>
      <c r="D62" s="378"/>
      <c r="E62" s="379"/>
      <c r="F62" s="107"/>
      <c r="G62" s="355" t="s">
        <v>2</v>
      </c>
      <c r="H62" s="356"/>
      <c r="I62" s="364" t="s">
        <v>3</v>
      </c>
      <c r="J62" s="365"/>
      <c r="K62" s="108" t="s">
        <v>4</v>
      </c>
    </row>
    <row r="63" spans="1:11" ht="15.75" customHeight="1" x14ac:dyDescent="0.35">
      <c r="A63" s="137" t="s">
        <v>28</v>
      </c>
      <c r="B63" s="76"/>
      <c r="C63" s="104" t="s">
        <v>29</v>
      </c>
      <c r="D63" s="104" t="s">
        <v>7</v>
      </c>
      <c r="E63" s="126" t="s">
        <v>8</v>
      </c>
      <c r="F63" s="106"/>
      <c r="G63" s="15" t="s">
        <v>9</v>
      </c>
      <c r="H63" s="15" t="s">
        <v>10</v>
      </c>
      <c r="I63" s="268"/>
      <c r="J63" s="366"/>
      <c r="K63" s="105"/>
    </row>
    <row r="64" spans="1:11" ht="27.75" customHeight="1" x14ac:dyDescent="0.35">
      <c r="A64" s="139" t="s">
        <v>55</v>
      </c>
      <c r="B64" s="136" t="s">
        <v>56</v>
      </c>
      <c r="C64" s="27"/>
      <c r="D64" s="27"/>
      <c r="E64" s="28"/>
      <c r="F64" s="100"/>
      <c r="G64" s="14" t="str">
        <f>IF(C64&lt;&gt;"",H64,IF(D64&lt;&gt;"",0,IF(E64&lt;&gt;"","entfällt","fehlt")))</f>
        <v>fehlt</v>
      </c>
      <c r="H64" s="16">
        <f>IF(E64&lt;&gt;"","entfällt",10)</f>
        <v>10</v>
      </c>
      <c r="I64" s="341"/>
      <c r="J64" s="349"/>
      <c r="K64" s="21"/>
    </row>
    <row r="65" spans="1:11" ht="39" x14ac:dyDescent="0.35">
      <c r="A65" s="139" t="s">
        <v>57</v>
      </c>
      <c r="B65" s="136" t="s">
        <v>58</v>
      </c>
      <c r="C65" s="27"/>
      <c r="D65" s="27"/>
      <c r="E65" s="28"/>
      <c r="F65" s="100"/>
      <c r="G65" s="14" t="str">
        <f>IF(C65&lt;&gt;"",H65,IF(D65&lt;&gt;"",0,IF(E65&lt;&gt;"","entfällt","fehlt")))</f>
        <v>fehlt</v>
      </c>
      <c r="H65" s="16">
        <f>IF(E65&lt;&gt;"","entfällt",5)</f>
        <v>5</v>
      </c>
      <c r="I65" s="341"/>
      <c r="J65" s="349"/>
      <c r="K65" s="21"/>
    </row>
    <row r="66" spans="1:11" ht="26" x14ac:dyDescent="0.35">
      <c r="A66" s="139" t="s">
        <v>315</v>
      </c>
      <c r="B66" s="136" t="s">
        <v>59</v>
      </c>
      <c r="C66" s="27"/>
      <c r="D66" s="27"/>
      <c r="E66" s="28"/>
      <c r="F66" s="109"/>
      <c r="G66" s="14" t="str">
        <f>IF(C66&lt;&gt;"",H66,IF(D66&lt;&gt;"",0,IF(E66&lt;&gt;"","entfällt","fehlt")))</f>
        <v>fehlt</v>
      </c>
      <c r="H66" s="16">
        <f>IF(E66&lt;&gt;"","entfällt",5)</f>
        <v>5</v>
      </c>
      <c r="I66" s="341"/>
      <c r="J66" s="349"/>
      <c r="K66" s="21"/>
    </row>
    <row r="67" spans="1:11" x14ac:dyDescent="0.35">
      <c r="A67" s="141"/>
      <c r="B67" s="87"/>
      <c r="C67" s="81"/>
      <c r="D67" s="81"/>
      <c r="E67" s="95"/>
      <c r="F67" s="110"/>
      <c r="G67" s="37"/>
      <c r="H67" s="18"/>
      <c r="I67" s="348" t="s">
        <v>16</v>
      </c>
      <c r="J67" s="348"/>
      <c r="K67" s="23">
        <f>SUM(K64:K66)</f>
        <v>0</v>
      </c>
    </row>
    <row r="68" spans="1:11" ht="15.75" customHeight="1" x14ac:dyDescent="0.35">
      <c r="A68" s="141"/>
      <c r="B68" s="87"/>
      <c r="C68" s="25"/>
      <c r="D68" s="346" t="s">
        <v>17</v>
      </c>
      <c r="E68" s="347"/>
      <c r="F68" s="26"/>
      <c r="G68" s="14">
        <f>SUM(G64:G66,K67)</f>
        <v>0</v>
      </c>
      <c r="H68" s="14">
        <f>SUM(H64:H66)</f>
        <v>20</v>
      </c>
      <c r="I68" s="23"/>
      <c r="J68" s="23"/>
      <c r="K68" s="23"/>
    </row>
    <row r="69" spans="1:11" ht="15" customHeight="1" x14ac:dyDescent="0.35">
      <c r="A69" s="141"/>
      <c r="B69" s="87"/>
      <c r="C69" s="25"/>
      <c r="D69" s="25"/>
      <c r="E69" s="25"/>
      <c r="F69" s="42"/>
      <c r="G69" s="18"/>
      <c r="H69" s="18"/>
      <c r="I69" s="23"/>
      <c r="J69" s="23"/>
      <c r="K69" s="23"/>
    </row>
    <row r="70" spans="1:11" ht="15.75" customHeight="1" x14ac:dyDescent="0.35">
      <c r="A70" s="377" t="s">
        <v>60</v>
      </c>
      <c r="B70" s="378"/>
      <c r="C70" s="378"/>
      <c r="D70" s="378"/>
      <c r="E70" s="379"/>
      <c r="F70" s="107"/>
      <c r="G70" s="355" t="s">
        <v>2</v>
      </c>
      <c r="H70" s="356"/>
      <c r="I70" s="364" t="s">
        <v>3</v>
      </c>
      <c r="J70" s="365"/>
      <c r="K70" s="108" t="s">
        <v>4</v>
      </c>
    </row>
    <row r="71" spans="1:11" ht="15.75" customHeight="1" x14ac:dyDescent="0.35">
      <c r="A71" s="137" t="s">
        <v>28</v>
      </c>
      <c r="B71" s="76"/>
      <c r="C71" s="104" t="s">
        <v>29</v>
      </c>
      <c r="D71" s="104" t="s">
        <v>7</v>
      </c>
      <c r="E71" s="126" t="s">
        <v>8</v>
      </c>
      <c r="F71" s="106"/>
      <c r="G71" s="15" t="s">
        <v>9</v>
      </c>
      <c r="H71" s="15" t="s">
        <v>10</v>
      </c>
      <c r="I71" s="268"/>
      <c r="J71" s="366"/>
      <c r="K71" s="105"/>
    </row>
    <row r="72" spans="1:11" ht="52" x14ac:dyDescent="0.35">
      <c r="A72" s="139" t="s">
        <v>61</v>
      </c>
      <c r="B72" s="136" t="s">
        <v>62</v>
      </c>
      <c r="C72" s="27"/>
      <c r="D72" s="27"/>
      <c r="E72" s="28"/>
      <c r="F72" s="100"/>
      <c r="G72" s="14" t="str">
        <f>IF(C72&lt;&gt;"",H72,IF(D72&lt;&gt;"",0,IF(E72&lt;&gt;"","entfällt","fehlt")))</f>
        <v>fehlt</v>
      </c>
      <c r="H72" s="16">
        <f>IF(E72&lt;&gt;"","entfällt",5)</f>
        <v>5</v>
      </c>
      <c r="I72" s="341"/>
      <c r="J72" s="349"/>
      <c r="K72" s="21"/>
    </row>
    <row r="73" spans="1:11" ht="52" x14ac:dyDescent="0.35">
      <c r="A73" s="139" t="s">
        <v>63</v>
      </c>
      <c r="B73" s="136" t="s">
        <v>64</v>
      </c>
      <c r="C73" s="27"/>
      <c r="D73" s="27"/>
      <c r="E73" s="28"/>
      <c r="F73" s="100"/>
      <c r="G73" s="14" t="str">
        <f>IF(C73&lt;&gt;"",H73,IF(D73&lt;&gt;"",0,IF(E73&lt;&gt;"","entfällt","fehlt")))</f>
        <v>fehlt</v>
      </c>
      <c r="H73" s="16">
        <f>IF(E73&lt;&gt;"","entfällt",5)</f>
        <v>5</v>
      </c>
      <c r="I73" s="341"/>
      <c r="J73" s="349"/>
      <c r="K73" s="21"/>
    </row>
    <row r="74" spans="1:11" x14ac:dyDescent="0.35">
      <c r="A74" s="141"/>
      <c r="B74" s="87"/>
      <c r="C74" s="81"/>
      <c r="D74" s="81"/>
      <c r="E74" s="95"/>
      <c r="F74" s="110"/>
      <c r="G74" s="18"/>
      <c r="H74" s="18"/>
      <c r="I74" s="348" t="s">
        <v>16</v>
      </c>
      <c r="J74" s="348"/>
      <c r="K74" s="23">
        <f>SUM(K72:K73)</f>
        <v>0</v>
      </c>
    </row>
    <row r="75" spans="1:11" ht="15.75" customHeight="1" x14ac:dyDescent="0.35">
      <c r="A75" s="141"/>
      <c r="B75" s="87"/>
      <c r="C75" s="24"/>
      <c r="D75" s="346" t="s">
        <v>17</v>
      </c>
      <c r="E75" s="347"/>
      <c r="F75" s="26"/>
      <c r="G75" s="14">
        <f>SUM(G72:G73,K74)</f>
        <v>0</v>
      </c>
      <c r="H75" s="14">
        <f>SUM(H72:H73)</f>
        <v>10</v>
      </c>
      <c r="I75" s="101"/>
      <c r="J75" s="23"/>
      <c r="K75" s="23"/>
    </row>
    <row r="76" spans="1:11" ht="6.75" customHeight="1" x14ac:dyDescent="0.35">
      <c r="A76" s="141"/>
      <c r="B76" s="87"/>
      <c r="C76" s="25"/>
      <c r="D76" s="25"/>
      <c r="E76" s="25"/>
      <c r="F76" s="42"/>
      <c r="G76" s="18"/>
      <c r="H76" s="18"/>
      <c r="I76" s="23"/>
      <c r="J76" s="23"/>
      <c r="K76" s="23"/>
    </row>
    <row r="77" spans="1:11" ht="15.75" customHeight="1" x14ac:dyDescent="0.35">
      <c r="A77" s="377" t="s">
        <v>65</v>
      </c>
      <c r="B77" s="378"/>
      <c r="C77" s="378"/>
      <c r="D77" s="378"/>
      <c r="E77" s="379"/>
      <c r="F77" s="107"/>
      <c r="G77" s="355" t="s">
        <v>2</v>
      </c>
      <c r="H77" s="356"/>
      <c r="I77" s="364" t="s">
        <v>3</v>
      </c>
      <c r="J77" s="365"/>
      <c r="K77" s="108" t="s">
        <v>4</v>
      </c>
    </row>
    <row r="78" spans="1:11" ht="15.75" customHeight="1" x14ac:dyDescent="0.35">
      <c r="A78" s="137" t="s">
        <v>28</v>
      </c>
      <c r="B78" s="76"/>
      <c r="C78" s="104" t="s">
        <v>29</v>
      </c>
      <c r="D78" s="104" t="s">
        <v>7</v>
      </c>
      <c r="E78" s="126" t="s">
        <v>8</v>
      </c>
      <c r="F78" s="106"/>
      <c r="G78" s="15" t="s">
        <v>9</v>
      </c>
      <c r="H78" s="15" t="s">
        <v>10</v>
      </c>
      <c r="I78" s="268"/>
      <c r="J78" s="366"/>
      <c r="K78" s="105"/>
    </row>
    <row r="79" spans="1:11" ht="27" customHeight="1" x14ac:dyDescent="0.35">
      <c r="A79" s="139" t="s">
        <v>66</v>
      </c>
      <c r="B79" s="136" t="s">
        <v>67</v>
      </c>
      <c r="C79" s="27"/>
      <c r="D79" s="27"/>
      <c r="E79" s="28"/>
      <c r="F79" s="100"/>
      <c r="G79" s="14" t="str">
        <f t="shared" ref="G79:G82" si="6">IF(C79&lt;&gt;"",H79,IF(D79&lt;&gt;"",0,IF(E79&lt;&gt;"","entfällt","fehlt")))</f>
        <v>fehlt</v>
      </c>
      <c r="H79" s="16">
        <f>IF(E79&lt;&gt;"","entfällt",5)</f>
        <v>5</v>
      </c>
      <c r="I79" s="341"/>
      <c r="J79" s="349"/>
      <c r="K79" s="21"/>
    </row>
    <row r="80" spans="1:11" ht="27" customHeight="1" x14ac:dyDescent="0.35">
      <c r="A80" s="139" t="s">
        <v>68</v>
      </c>
      <c r="B80" s="136" t="s">
        <v>69</v>
      </c>
      <c r="C80" s="27"/>
      <c r="D80" s="27"/>
      <c r="E80" s="28"/>
      <c r="F80" s="100"/>
      <c r="G80" s="14" t="str">
        <f t="shared" si="6"/>
        <v>fehlt</v>
      </c>
      <c r="H80" s="16">
        <f>IF(E80&lt;&gt;"","entfällt",10)</f>
        <v>10</v>
      </c>
      <c r="I80" s="341"/>
      <c r="J80" s="349"/>
      <c r="K80" s="21"/>
    </row>
    <row r="81" spans="1:11" ht="26" x14ac:dyDescent="0.35">
      <c r="A81" s="139" t="s">
        <v>70</v>
      </c>
      <c r="B81" s="136" t="s">
        <v>509</v>
      </c>
      <c r="C81" s="27"/>
      <c r="D81" s="27"/>
      <c r="E81" s="28"/>
      <c r="F81" s="100"/>
      <c r="G81" s="14" t="str">
        <f t="shared" si="6"/>
        <v>fehlt</v>
      </c>
      <c r="H81" s="16">
        <f>IF(E81&lt;&gt;"","entfällt",5)</f>
        <v>5</v>
      </c>
      <c r="I81" s="341"/>
      <c r="J81" s="349"/>
      <c r="K81" s="21"/>
    </row>
    <row r="82" spans="1:11" ht="39" x14ac:dyDescent="0.35">
      <c r="A82" s="139" t="s">
        <v>71</v>
      </c>
      <c r="B82" s="136" t="s">
        <v>323</v>
      </c>
      <c r="C82" s="27"/>
      <c r="D82" s="27"/>
      <c r="E82" s="28"/>
      <c r="F82" s="100"/>
      <c r="G82" s="14" t="str">
        <f t="shared" si="6"/>
        <v>fehlt</v>
      </c>
      <c r="H82" s="16">
        <f>IF(E82&lt;&gt;"","entfällt",5)</f>
        <v>5</v>
      </c>
      <c r="I82" s="341"/>
      <c r="J82" s="349"/>
      <c r="K82" s="21"/>
    </row>
    <row r="83" spans="1:11" x14ac:dyDescent="0.35">
      <c r="A83" s="141"/>
      <c r="B83" s="87"/>
      <c r="C83" s="81"/>
      <c r="D83" s="81"/>
      <c r="E83" s="95"/>
      <c r="F83" s="110"/>
      <c r="G83" s="37"/>
      <c r="H83" s="18"/>
      <c r="I83" s="348" t="s">
        <v>16</v>
      </c>
      <c r="J83" s="348"/>
      <c r="K83" s="23">
        <f>SUM(K79:K82)</f>
        <v>0</v>
      </c>
    </row>
    <row r="84" spans="1:11" x14ac:dyDescent="0.35">
      <c r="A84" s="141"/>
      <c r="B84" s="87"/>
      <c r="C84" s="24"/>
      <c r="D84" s="346" t="s">
        <v>17</v>
      </c>
      <c r="E84" s="347"/>
      <c r="F84" s="26"/>
      <c r="G84" s="14">
        <f>SUM(G79:G82,K83)</f>
        <v>0</v>
      </c>
      <c r="H84" s="14">
        <f>SUM(H79:H82)</f>
        <v>25</v>
      </c>
      <c r="I84" s="101"/>
      <c r="J84" s="23"/>
      <c r="K84" s="23"/>
    </row>
    <row r="85" spans="1:11" ht="7.5" customHeight="1" x14ac:dyDescent="0.35">
      <c r="A85" s="141"/>
      <c r="B85" s="87"/>
      <c r="C85" s="25"/>
      <c r="D85" s="25"/>
      <c r="E85" s="25"/>
      <c r="F85" s="42"/>
      <c r="G85" s="18"/>
      <c r="H85" s="18"/>
      <c r="I85" s="23"/>
      <c r="J85" s="23"/>
      <c r="K85" s="23"/>
    </row>
    <row r="86" spans="1:11" ht="15.75" customHeight="1" x14ac:dyDescent="0.5">
      <c r="A86" s="376" t="s">
        <v>72</v>
      </c>
      <c r="B86" s="376"/>
      <c r="C86" s="376"/>
      <c r="D86" s="376"/>
      <c r="E86" s="376"/>
      <c r="F86" s="376"/>
      <c r="G86" s="376"/>
      <c r="H86" s="376"/>
      <c r="I86" s="376"/>
      <c r="J86" s="376"/>
      <c r="K86" s="376"/>
    </row>
    <row r="87" spans="1:11" ht="15" customHeight="1" x14ac:dyDescent="0.35">
      <c r="A87" s="141"/>
      <c r="B87" s="87"/>
      <c r="C87" s="25"/>
      <c r="D87" s="25"/>
      <c r="E87" s="25"/>
      <c r="F87" s="42"/>
      <c r="G87" s="18"/>
      <c r="H87" s="18"/>
      <c r="I87" s="23"/>
      <c r="J87" s="23"/>
      <c r="K87" s="23"/>
    </row>
    <row r="88" spans="1:11" ht="15.75" customHeight="1" x14ac:dyDescent="0.35">
      <c r="A88" s="377" t="s">
        <v>73</v>
      </c>
      <c r="B88" s="378"/>
      <c r="C88" s="378"/>
      <c r="D88" s="378"/>
      <c r="E88" s="379"/>
      <c r="F88" s="107"/>
      <c r="G88" s="355" t="s">
        <v>2</v>
      </c>
      <c r="H88" s="356"/>
      <c r="I88" s="364" t="s">
        <v>3</v>
      </c>
      <c r="J88" s="365"/>
      <c r="K88" s="108" t="s">
        <v>4</v>
      </c>
    </row>
    <row r="89" spans="1:11" ht="15.75" customHeight="1" x14ac:dyDescent="0.35">
      <c r="A89" s="137" t="s">
        <v>28</v>
      </c>
      <c r="B89" s="76"/>
      <c r="C89" s="104" t="s">
        <v>29</v>
      </c>
      <c r="D89" s="104" t="s">
        <v>7</v>
      </c>
      <c r="E89" s="126" t="s">
        <v>8</v>
      </c>
      <c r="F89" s="106"/>
      <c r="G89" s="15" t="s">
        <v>9</v>
      </c>
      <c r="H89" s="15" t="s">
        <v>10</v>
      </c>
      <c r="I89" s="268"/>
      <c r="J89" s="366"/>
      <c r="K89" s="105"/>
    </row>
    <row r="90" spans="1:11" ht="63.75" customHeight="1" x14ac:dyDescent="0.35">
      <c r="A90" s="139" t="s">
        <v>74</v>
      </c>
      <c r="B90" s="136" t="s">
        <v>355</v>
      </c>
      <c r="C90" s="27"/>
      <c r="D90" s="27"/>
      <c r="E90" s="28"/>
      <c r="F90" s="100"/>
      <c r="G90" s="14" t="str">
        <f t="shared" ref="G90:G97" si="7">IF(C90&lt;&gt;"",H90,IF(D90&lt;&gt;"",0,IF(E90&lt;&gt;"","entfällt","fehlt")))</f>
        <v>fehlt</v>
      </c>
      <c r="H90" s="16">
        <f>IF(E90&lt;&gt;"","entfällt",10)</f>
        <v>10</v>
      </c>
      <c r="I90" s="341"/>
      <c r="J90" s="349"/>
      <c r="K90" s="21"/>
    </row>
    <row r="91" spans="1:11" ht="39" x14ac:dyDescent="0.35">
      <c r="A91" s="139" t="s">
        <v>75</v>
      </c>
      <c r="B91" s="136" t="s">
        <v>356</v>
      </c>
      <c r="C91" s="27"/>
      <c r="D91" s="27"/>
      <c r="E91" s="28"/>
      <c r="F91" s="100"/>
      <c r="G91" s="14" t="str">
        <f t="shared" si="7"/>
        <v>fehlt</v>
      </c>
      <c r="H91" s="16">
        <f>IF(E91&lt;&gt;"","entfällt",2)</f>
        <v>2</v>
      </c>
      <c r="I91" s="341"/>
      <c r="J91" s="349"/>
      <c r="K91" s="21"/>
    </row>
    <row r="92" spans="1:11" ht="65" x14ac:dyDescent="0.35">
      <c r="A92" s="139" t="s">
        <v>316</v>
      </c>
      <c r="B92" s="136" t="s">
        <v>77</v>
      </c>
      <c r="C92" s="27"/>
      <c r="D92" s="27"/>
      <c r="E92" s="28"/>
      <c r="F92" s="100"/>
      <c r="G92" s="14" t="str">
        <f t="shared" si="7"/>
        <v>fehlt</v>
      </c>
      <c r="H92" s="16">
        <f>IF(E92&lt;&gt;"","entfällt",10)</f>
        <v>10</v>
      </c>
      <c r="I92" s="341"/>
      <c r="J92" s="349"/>
      <c r="K92" s="21"/>
    </row>
    <row r="93" spans="1:11" ht="26" x14ac:dyDescent="0.35">
      <c r="A93" s="139" t="s">
        <v>76</v>
      </c>
      <c r="B93" s="136" t="s">
        <v>79</v>
      </c>
      <c r="C93" s="27"/>
      <c r="D93" s="27"/>
      <c r="E93" s="28"/>
      <c r="F93" s="100"/>
      <c r="G93" s="14" t="str">
        <f t="shared" si="7"/>
        <v>fehlt</v>
      </c>
      <c r="H93" s="16">
        <f>IF(E93&lt;&gt;"","entfällt",10)</f>
        <v>10</v>
      </c>
      <c r="I93" s="341"/>
      <c r="J93" s="349"/>
      <c r="K93" s="21"/>
    </row>
    <row r="94" spans="1:11" ht="26" x14ac:dyDescent="0.35">
      <c r="A94" s="139" t="s">
        <v>78</v>
      </c>
      <c r="B94" s="136" t="s">
        <v>81</v>
      </c>
      <c r="C94" s="27"/>
      <c r="D94" s="27"/>
      <c r="E94" s="28"/>
      <c r="F94" s="100"/>
      <c r="G94" s="14" t="str">
        <f t="shared" si="7"/>
        <v>fehlt</v>
      </c>
      <c r="H94" s="16">
        <f>IF(E94&lt;&gt;"","entfällt",5)</f>
        <v>5</v>
      </c>
      <c r="I94" s="341"/>
      <c r="J94" s="349"/>
      <c r="K94" s="21"/>
    </row>
    <row r="95" spans="1:11" ht="26" x14ac:dyDescent="0.35">
      <c r="A95" s="139" t="s">
        <v>80</v>
      </c>
      <c r="B95" s="136" t="s">
        <v>357</v>
      </c>
      <c r="C95" s="27"/>
      <c r="D95" s="27"/>
      <c r="E95" s="28"/>
      <c r="F95" s="100"/>
      <c r="G95" s="14" t="str">
        <f t="shared" si="7"/>
        <v>fehlt</v>
      </c>
      <c r="H95" s="16">
        <f>IF(E95&lt;&gt;"","entfällt",10)</f>
        <v>10</v>
      </c>
      <c r="I95" s="341"/>
      <c r="J95" s="349"/>
      <c r="K95" s="21"/>
    </row>
    <row r="96" spans="1:11" ht="26" x14ac:dyDescent="0.35">
      <c r="A96" s="139" t="s">
        <v>82</v>
      </c>
      <c r="B96" s="136" t="s">
        <v>358</v>
      </c>
      <c r="C96" s="27"/>
      <c r="D96" s="27"/>
      <c r="E96" s="28"/>
      <c r="F96" s="100"/>
      <c r="G96" s="14" t="str">
        <f t="shared" si="7"/>
        <v>fehlt</v>
      </c>
      <c r="H96" s="16">
        <f>IF(E96&lt;&gt;"","entfällt",5)</f>
        <v>5</v>
      </c>
      <c r="I96" s="341"/>
      <c r="J96" s="349"/>
      <c r="K96" s="21"/>
    </row>
    <row r="97" spans="1:11" x14ac:dyDescent="0.35">
      <c r="A97" s="139" t="s">
        <v>83</v>
      </c>
      <c r="B97" s="136" t="s">
        <v>84</v>
      </c>
      <c r="C97" s="27"/>
      <c r="D97" s="27"/>
      <c r="E97" s="28"/>
      <c r="F97" s="100"/>
      <c r="G97" s="14" t="str">
        <f t="shared" si="7"/>
        <v>fehlt</v>
      </c>
      <c r="H97" s="16">
        <f>IF(E97&lt;&gt;"","entfällt",5)</f>
        <v>5</v>
      </c>
      <c r="I97" s="341"/>
      <c r="J97" s="349"/>
      <c r="K97" s="21"/>
    </row>
    <row r="98" spans="1:11" x14ac:dyDescent="0.35">
      <c r="A98" s="141"/>
      <c r="B98" s="154"/>
      <c r="C98" s="25"/>
      <c r="D98" s="25"/>
      <c r="E98" s="25"/>
      <c r="F98" s="42"/>
      <c r="G98" s="18"/>
      <c r="H98" s="18"/>
      <c r="I98" s="348" t="s">
        <v>16</v>
      </c>
      <c r="J98" s="348"/>
      <c r="K98" s="23">
        <f>SUM(K90:K97)</f>
        <v>0</v>
      </c>
    </row>
    <row r="99" spans="1:11" ht="15.75" customHeight="1" x14ac:dyDescent="0.35">
      <c r="A99" s="141"/>
      <c r="B99" s="154"/>
      <c r="C99" s="25"/>
      <c r="D99" s="111" t="s">
        <v>17</v>
      </c>
      <c r="E99" s="26"/>
      <c r="F99" s="26"/>
      <c r="G99" s="14">
        <f>SUM(G90:G97,K98)</f>
        <v>0</v>
      </c>
      <c r="H99" s="14">
        <f>SUM(H90:H97)</f>
        <v>57</v>
      </c>
      <c r="I99" s="23"/>
      <c r="J99" s="23"/>
      <c r="K99" s="23"/>
    </row>
    <row r="100" spans="1:11" ht="15" customHeight="1" x14ac:dyDescent="0.35">
      <c r="A100" s="141"/>
      <c r="B100" s="154"/>
      <c r="C100" s="25"/>
      <c r="D100" s="25"/>
      <c r="E100" s="25"/>
      <c r="F100" s="42"/>
      <c r="G100" s="18"/>
      <c r="H100" s="18"/>
      <c r="I100" s="23"/>
      <c r="J100" s="23"/>
      <c r="K100" s="23"/>
    </row>
    <row r="101" spans="1:11" ht="15.75" customHeight="1" x14ac:dyDescent="0.35">
      <c r="A101" s="377" t="s">
        <v>85</v>
      </c>
      <c r="B101" s="378"/>
      <c r="C101" s="378"/>
      <c r="D101" s="378"/>
      <c r="E101" s="379"/>
      <c r="F101" s="107"/>
      <c r="G101" s="355" t="s">
        <v>2</v>
      </c>
      <c r="H101" s="356"/>
      <c r="I101" s="364" t="s">
        <v>3</v>
      </c>
      <c r="J101" s="365"/>
      <c r="K101" s="108" t="s">
        <v>4</v>
      </c>
    </row>
    <row r="102" spans="1:11" ht="15.75" customHeight="1" x14ac:dyDescent="0.35">
      <c r="A102" s="137" t="s">
        <v>28</v>
      </c>
      <c r="B102" s="76"/>
      <c r="C102" s="104" t="s">
        <v>29</v>
      </c>
      <c r="D102" s="104" t="s">
        <v>7</v>
      </c>
      <c r="E102" s="126" t="s">
        <v>8</v>
      </c>
      <c r="F102" s="106"/>
      <c r="G102" s="15" t="s">
        <v>9</v>
      </c>
      <c r="H102" s="15" t="s">
        <v>10</v>
      </c>
      <c r="I102" s="268"/>
      <c r="J102" s="366"/>
      <c r="K102" s="105"/>
    </row>
    <row r="103" spans="1:11" ht="80.25" customHeight="1" x14ac:dyDescent="0.35">
      <c r="A103" s="142" t="s">
        <v>86</v>
      </c>
      <c r="B103" s="136" t="s">
        <v>324</v>
      </c>
      <c r="C103" s="30"/>
      <c r="D103" s="30"/>
      <c r="E103" s="29"/>
      <c r="F103" s="100"/>
      <c r="G103" s="14" t="str">
        <f>IF(C103&lt;&gt;"",H103,IF(D103&lt;&gt;"",0,IF(E103&lt;&gt;"","entfällt","fehlt")))</f>
        <v>fehlt</v>
      </c>
      <c r="H103" s="16">
        <f>IF(E103&lt;&gt;"","entfällt",10)</f>
        <v>10</v>
      </c>
      <c r="I103" s="341"/>
      <c r="J103" s="349"/>
      <c r="K103" s="21"/>
    </row>
    <row r="104" spans="1:11" ht="52" x14ac:dyDescent="0.35">
      <c r="A104" s="139" t="s">
        <v>87</v>
      </c>
      <c r="B104" s="136" t="s">
        <v>88</v>
      </c>
      <c r="C104" s="27"/>
      <c r="D104" s="27"/>
      <c r="E104" s="28"/>
      <c r="F104" s="100"/>
      <c r="G104" s="14" t="str">
        <f>IF(C104&lt;&gt;"",H104,IF(D104&lt;&gt;"",0,IF(E104&lt;&gt;"","entfällt","fehlt")))</f>
        <v>fehlt</v>
      </c>
      <c r="H104" s="16">
        <f>IF(E104&lt;&gt;"","entfällt",10)</f>
        <v>10</v>
      </c>
      <c r="I104" s="483" t="s">
        <v>463</v>
      </c>
      <c r="J104" s="484"/>
      <c r="K104" s="21"/>
    </row>
    <row r="105" spans="1:11" ht="52" x14ac:dyDescent="0.35">
      <c r="A105" s="139" t="s">
        <v>89</v>
      </c>
      <c r="B105" s="136" t="s">
        <v>359</v>
      </c>
      <c r="C105" s="27"/>
      <c r="D105" s="27"/>
      <c r="E105" s="28"/>
      <c r="F105" s="100"/>
      <c r="G105" s="14" t="str">
        <f>IF(C105&lt;&gt;"",H105,IF(D105&lt;&gt;"",0,IF(E105&lt;&gt;"","entfällt","fehlt")))</f>
        <v>fehlt</v>
      </c>
      <c r="H105" s="16">
        <f>IF(E105&lt;&gt;"","entfällt",5)</f>
        <v>5</v>
      </c>
      <c r="I105" s="341"/>
      <c r="J105" s="349"/>
      <c r="K105" s="21"/>
    </row>
    <row r="106" spans="1:11" ht="15" customHeight="1" x14ac:dyDescent="0.35">
      <c r="A106" s="141"/>
      <c r="B106" s="87"/>
      <c r="C106" s="25"/>
      <c r="D106" s="25"/>
      <c r="E106" s="25"/>
      <c r="F106" s="42"/>
      <c r="G106" s="18"/>
      <c r="H106" s="18"/>
      <c r="I106" s="348" t="s">
        <v>16</v>
      </c>
      <c r="J106" s="348"/>
      <c r="K106" s="23">
        <f>SUM(K100:K105)</f>
        <v>0</v>
      </c>
    </row>
    <row r="107" spans="1:11" ht="15" customHeight="1" x14ac:dyDescent="0.35">
      <c r="A107" s="141"/>
      <c r="B107" s="87"/>
      <c r="C107" s="25"/>
      <c r="D107" s="111" t="s">
        <v>17</v>
      </c>
      <c r="E107" s="26"/>
      <c r="F107" s="26"/>
      <c r="G107" s="14">
        <f>SUM(G103:G105,K106)</f>
        <v>0</v>
      </c>
      <c r="H107" s="14">
        <f>SUM(H103:H105)</f>
        <v>25</v>
      </c>
      <c r="I107" s="23"/>
      <c r="J107" s="23"/>
      <c r="K107" s="23"/>
    </row>
    <row r="108" spans="1:11" ht="18.75" customHeight="1" x14ac:dyDescent="0.45">
      <c r="A108" s="143"/>
      <c r="B108" s="156"/>
      <c r="C108" s="112"/>
      <c r="D108" s="112"/>
      <c r="E108" s="112"/>
      <c r="F108" s="112"/>
      <c r="G108" s="112"/>
      <c r="H108" s="112"/>
      <c r="I108" s="112"/>
      <c r="J108" s="112"/>
      <c r="K108" s="112"/>
    </row>
    <row r="109" spans="1:11" ht="15.75" customHeight="1" x14ac:dyDescent="0.45">
      <c r="A109" s="386" t="s">
        <v>153</v>
      </c>
      <c r="B109" s="386"/>
      <c r="C109" s="386"/>
      <c r="D109" s="386"/>
      <c r="E109" s="386"/>
      <c r="F109" s="386"/>
      <c r="G109" s="386"/>
      <c r="H109" s="386"/>
      <c r="I109" s="386"/>
      <c r="J109" s="386"/>
      <c r="K109" s="386"/>
    </row>
    <row r="110" spans="1:11" ht="15" customHeight="1" x14ac:dyDescent="0.35">
      <c r="A110" s="141"/>
      <c r="B110" s="87"/>
      <c r="C110" s="25"/>
      <c r="D110" s="25"/>
      <c r="E110" s="25"/>
      <c r="F110" s="42"/>
      <c r="G110" s="18"/>
      <c r="H110" s="18"/>
      <c r="I110" s="23"/>
      <c r="J110" s="23"/>
      <c r="K110" s="23"/>
    </row>
    <row r="111" spans="1:11" ht="15.75" customHeight="1" x14ac:dyDescent="0.35">
      <c r="A111" s="377" t="s">
        <v>360</v>
      </c>
      <c r="B111" s="378"/>
      <c r="C111" s="378"/>
      <c r="D111" s="378"/>
      <c r="E111" s="379"/>
      <c r="F111" s="107"/>
      <c r="G111" s="355" t="s">
        <v>2</v>
      </c>
      <c r="H111" s="356"/>
      <c r="I111" s="364" t="s">
        <v>3</v>
      </c>
      <c r="J111" s="365"/>
      <c r="K111" s="108" t="s">
        <v>4</v>
      </c>
    </row>
    <row r="112" spans="1:11" ht="15.75" customHeight="1" x14ac:dyDescent="0.35">
      <c r="A112" s="137" t="s">
        <v>28</v>
      </c>
      <c r="B112" s="76"/>
      <c r="C112" s="104" t="s">
        <v>29</v>
      </c>
      <c r="D112" s="104" t="s">
        <v>7</v>
      </c>
      <c r="E112" s="126" t="s">
        <v>8</v>
      </c>
      <c r="F112" s="106"/>
      <c r="G112" s="15" t="s">
        <v>9</v>
      </c>
      <c r="H112" s="15" t="s">
        <v>10</v>
      </c>
      <c r="I112" s="268"/>
      <c r="J112" s="366"/>
      <c r="K112" s="105"/>
    </row>
    <row r="113" spans="1:11" ht="52" x14ac:dyDescent="0.35">
      <c r="A113" s="139" t="s">
        <v>90</v>
      </c>
      <c r="B113" s="136" t="s">
        <v>91</v>
      </c>
      <c r="C113" s="27"/>
      <c r="D113" s="27"/>
      <c r="E113" s="28"/>
      <c r="F113" s="100"/>
      <c r="G113" s="14" t="str">
        <f t="shared" ref="G113:G118" si="8">IF(C113&lt;&gt;"",H113,IF(D113&lt;&gt;"",0,IF(E113&lt;&gt;"","entfällt","fehlt")))</f>
        <v>fehlt</v>
      </c>
      <c r="H113" s="16">
        <f>IF(E113&lt;&gt;"","entfällt",10)</f>
        <v>10</v>
      </c>
      <c r="I113" s="341"/>
      <c r="J113" s="349"/>
      <c r="K113" s="21"/>
    </row>
    <row r="114" spans="1:11" ht="39.75" customHeight="1" x14ac:dyDescent="0.35">
      <c r="A114" s="139" t="s">
        <v>92</v>
      </c>
      <c r="B114" s="136" t="s">
        <v>93</v>
      </c>
      <c r="C114" s="27"/>
      <c r="D114" s="27"/>
      <c r="E114" s="28"/>
      <c r="F114" s="100"/>
      <c r="G114" s="14" t="str">
        <f t="shared" si="8"/>
        <v>fehlt</v>
      </c>
      <c r="H114" s="16">
        <f>IF(E114&lt;&gt;"","entfällt",5)</f>
        <v>5</v>
      </c>
      <c r="I114" s="341"/>
      <c r="J114" s="349"/>
      <c r="K114" s="21"/>
    </row>
    <row r="115" spans="1:11" ht="18" customHeight="1" x14ac:dyDescent="0.35">
      <c r="A115" s="139" t="s">
        <v>94</v>
      </c>
      <c r="B115" s="136" t="s">
        <v>361</v>
      </c>
      <c r="C115" s="27"/>
      <c r="D115" s="27"/>
      <c r="E115" s="28"/>
      <c r="F115" s="100"/>
      <c r="G115" s="14" t="str">
        <f t="shared" si="8"/>
        <v>fehlt</v>
      </c>
      <c r="H115" s="16">
        <f>IF(E115&lt;&gt;"","entfällt",5)</f>
        <v>5</v>
      </c>
      <c r="I115" s="341"/>
      <c r="J115" s="349"/>
      <c r="K115" s="21"/>
    </row>
    <row r="116" spans="1:11" ht="44.25" customHeight="1" x14ac:dyDescent="0.35">
      <c r="A116" s="139" t="s">
        <v>95</v>
      </c>
      <c r="B116" s="136" t="s">
        <v>97</v>
      </c>
      <c r="C116" s="27"/>
      <c r="D116" s="27"/>
      <c r="E116" s="28"/>
      <c r="F116" s="100"/>
      <c r="G116" s="14" t="str">
        <f t="shared" si="8"/>
        <v>fehlt</v>
      </c>
      <c r="H116" s="16">
        <f>IF(E116&lt;&gt;"","entfällt",10)</f>
        <v>10</v>
      </c>
      <c r="I116" s="341"/>
      <c r="J116" s="349"/>
      <c r="K116" s="21"/>
    </row>
    <row r="117" spans="1:11" ht="15" customHeight="1" x14ac:dyDescent="0.35">
      <c r="A117" s="139" t="s">
        <v>96</v>
      </c>
      <c r="B117" s="136" t="s">
        <v>362</v>
      </c>
      <c r="C117" s="27"/>
      <c r="D117" s="27"/>
      <c r="E117" s="28"/>
      <c r="F117" s="100"/>
      <c r="G117" s="14" t="str">
        <f t="shared" si="8"/>
        <v>fehlt</v>
      </c>
      <c r="H117" s="16">
        <f>IF(E117&lt;&gt;"","entfällt",10)</f>
        <v>10</v>
      </c>
      <c r="I117" s="341"/>
      <c r="J117" s="349"/>
      <c r="K117" s="21"/>
    </row>
    <row r="118" spans="1:11" ht="26" x14ac:dyDescent="0.35">
      <c r="A118" s="139" t="s">
        <v>98</v>
      </c>
      <c r="B118" s="136" t="s">
        <v>99</v>
      </c>
      <c r="C118" s="27"/>
      <c r="D118" s="27"/>
      <c r="E118" s="28"/>
      <c r="F118" s="100"/>
      <c r="G118" s="14" t="str">
        <f t="shared" si="8"/>
        <v>fehlt</v>
      </c>
      <c r="H118" s="16">
        <f>IF(E118&lt;&gt;"","entfällt",5)</f>
        <v>5</v>
      </c>
      <c r="I118" s="341"/>
      <c r="J118" s="349"/>
      <c r="K118" s="21"/>
    </row>
    <row r="119" spans="1:11" x14ac:dyDescent="0.35">
      <c r="A119" s="141"/>
      <c r="B119" s="87"/>
      <c r="C119" s="25"/>
      <c r="D119" s="25"/>
      <c r="E119" s="25"/>
      <c r="F119" s="42"/>
      <c r="G119" s="18"/>
      <c r="H119" s="18"/>
      <c r="I119" s="348" t="s">
        <v>16</v>
      </c>
      <c r="J119" s="348"/>
      <c r="K119" s="23">
        <f>SUM(K113:K118)</f>
        <v>0</v>
      </c>
    </row>
    <row r="120" spans="1:11" ht="15.75" customHeight="1" x14ac:dyDescent="0.35">
      <c r="A120" s="141"/>
      <c r="B120" s="87"/>
      <c r="C120" s="25"/>
      <c r="D120" s="346" t="s">
        <v>17</v>
      </c>
      <c r="E120" s="347"/>
      <c r="F120" s="26"/>
      <c r="G120" s="14">
        <f>SUM(G113:G118,K119)</f>
        <v>0</v>
      </c>
      <c r="H120" s="14">
        <f>SUM(H113:H118)</f>
        <v>45</v>
      </c>
      <c r="I120" s="23"/>
      <c r="J120" s="23"/>
      <c r="K120" s="23"/>
    </row>
    <row r="121" spans="1:11" ht="15" customHeight="1" x14ac:dyDescent="0.35">
      <c r="A121" s="141"/>
      <c r="B121" s="87"/>
      <c r="C121" s="25"/>
      <c r="D121" s="25"/>
      <c r="E121" s="25"/>
      <c r="F121" s="42"/>
      <c r="G121" s="18"/>
      <c r="H121" s="18"/>
      <c r="I121" s="23"/>
      <c r="J121" s="23"/>
      <c r="K121" s="23"/>
    </row>
    <row r="122" spans="1:11" ht="15.75" customHeight="1" x14ac:dyDescent="0.35">
      <c r="A122" s="377" t="s">
        <v>363</v>
      </c>
      <c r="B122" s="378"/>
      <c r="C122" s="378"/>
      <c r="D122" s="378"/>
      <c r="E122" s="379"/>
      <c r="F122" s="107"/>
      <c r="G122" s="355" t="s">
        <v>2</v>
      </c>
      <c r="H122" s="356"/>
      <c r="I122" s="364" t="s">
        <v>3</v>
      </c>
      <c r="J122" s="365"/>
      <c r="K122" s="108" t="s">
        <v>4</v>
      </c>
    </row>
    <row r="123" spans="1:11" ht="15.75" customHeight="1" x14ac:dyDescent="0.35">
      <c r="A123" s="137" t="s">
        <v>28</v>
      </c>
      <c r="B123" s="76"/>
      <c r="C123" s="104" t="s">
        <v>29</v>
      </c>
      <c r="D123" s="104" t="s">
        <v>7</v>
      </c>
      <c r="E123" s="126" t="s">
        <v>8</v>
      </c>
      <c r="F123" s="106"/>
      <c r="G123" s="15" t="s">
        <v>9</v>
      </c>
      <c r="H123" s="15" t="s">
        <v>10</v>
      </c>
      <c r="I123" s="268"/>
      <c r="J123" s="366"/>
      <c r="K123" s="105"/>
    </row>
    <row r="124" spans="1:11" ht="38.25" customHeight="1" x14ac:dyDescent="0.35">
      <c r="A124" s="139" t="s">
        <v>100</v>
      </c>
      <c r="B124" s="136" t="s">
        <v>101</v>
      </c>
      <c r="C124" s="27"/>
      <c r="D124" s="27"/>
      <c r="E124" s="28"/>
      <c r="F124" s="100"/>
      <c r="G124" s="14" t="str">
        <f t="shared" ref="G124:G127" si="9">IF(C124&lt;&gt;"",H124,IF(D124&lt;&gt;"",0,IF(E124&lt;&gt;"","entfällt","fehlt")))</f>
        <v>fehlt</v>
      </c>
      <c r="H124" s="16">
        <f>IF(E124&lt;&gt;"","entfällt",10)</f>
        <v>10</v>
      </c>
      <c r="I124" s="341"/>
      <c r="J124" s="349"/>
      <c r="K124" s="21"/>
    </row>
    <row r="125" spans="1:11" ht="38.25" customHeight="1" x14ac:dyDescent="0.35">
      <c r="A125" s="139" t="s">
        <v>408</v>
      </c>
      <c r="B125" s="136" t="s">
        <v>317</v>
      </c>
      <c r="C125" s="27"/>
      <c r="D125" s="27"/>
      <c r="E125" s="28"/>
      <c r="F125" s="100"/>
      <c r="G125" s="14" t="str">
        <f t="shared" si="9"/>
        <v>fehlt</v>
      </c>
      <c r="H125" s="16">
        <f>IF(E125&lt;&gt;"","entfällt",5)</f>
        <v>5</v>
      </c>
      <c r="I125" s="341"/>
      <c r="J125" s="349"/>
      <c r="K125" s="21"/>
    </row>
    <row r="126" spans="1:11" ht="39" x14ac:dyDescent="0.35">
      <c r="A126" s="139" t="s">
        <v>102</v>
      </c>
      <c r="B126" s="136" t="s">
        <v>104</v>
      </c>
      <c r="C126" s="27"/>
      <c r="D126" s="27"/>
      <c r="E126" s="28"/>
      <c r="F126" s="100"/>
      <c r="G126" s="14" t="str">
        <f t="shared" si="9"/>
        <v>fehlt</v>
      </c>
      <c r="H126" s="16">
        <f>IF(E126&lt;&gt;"","entfällt",10)</f>
        <v>10</v>
      </c>
      <c r="I126" s="341"/>
      <c r="J126" s="349"/>
      <c r="K126" s="21"/>
    </row>
    <row r="127" spans="1:11" ht="39" x14ac:dyDescent="0.35">
      <c r="A127" s="139" t="s">
        <v>103</v>
      </c>
      <c r="B127" s="136" t="s">
        <v>364</v>
      </c>
      <c r="C127" s="27"/>
      <c r="D127" s="27"/>
      <c r="E127" s="28"/>
      <c r="F127" s="100"/>
      <c r="G127" s="14" t="str">
        <f t="shared" si="9"/>
        <v>fehlt</v>
      </c>
      <c r="H127" s="16">
        <f>IF(E127&lt;&gt;"","entfällt",10)</f>
        <v>10</v>
      </c>
      <c r="I127" s="341"/>
      <c r="J127" s="349"/>
      <c r="K127" s="21"/>
    </row>
    <row r="128" spans="1:11" ht="13.5" customHeight="1" x14ac:dyDescent="0.35">
      <c r="A128" s="141"/>
      <c r="B128" s="87"/>
      <c r="C128" s="25"/>
      <c r="D128" s="102"/>
      <c r="E128" s="102"/>
      <c r="F128" s="113"/>
      <c r="G128" s="35"/>
      <c r="H128" s="35"/>
      <c r="I128" s="348" t="s">
        <v>16</v>
      </c>
      <c r="J128" s="348"/>
      <c r="K128" s="23">
        <f>SUM(K124:K127)</f>
        <v>0</v>
      </c>
    </row>
    <row r="129" spans="1:11" ht="15.75" customHeight="1" x14ac:dyDescent="0.35">
      <c r="A129" s="141"/>
      <c r="B129" s="87"/>
      <c r="C129" s="25"/>
      <c r="D129" s="346" t="s">
        <v>17</v>
      </c>
      <c r="E129" s="347"/>
      <c r="F129" s="26"/>
      <c r="G129" s="14">
        <f>SUM(G124:G127,K128)</f>
        <v>0</v>
      </c>
      <c r="H129" s="14">
        <f>SUM(H124:H127)</f>
        <v>35</v>
      </c>
      <c r="I129" s="23"/>
      <c r="J129" s="23"/>
      <c r="K129" s="23"/>
    </row>
    <row r="130" spans="1:11" ht="5.25" customHeight="1" x14ac:dyDescent="0.35">
      <c r="A130" s="141"/>
      <c r="B130" s="87"/>
      <c r="C130" s="25"/>
      <c r="D130" s="25"/>
      <c r="E130" s="25"/>
      <c r="F130" s="42"/>
      <c r="G130" s="18"/>
      <c r="H130" s="18"/>
      <c r="I130" s="23"/>
      <c r="J130" s="23"/>
      <c r="K130" s="23"/>
    </row>
    <row r="131" spans="1:11" ht="15.75" customHeight="1" x14ac:dyDescent="0.35">
      <c r="A131" s="377" t="s">
        <v>105</v>
      </c>
      <c r="B131" s="378"/>
      <c r="C131" s="378"/>
      <c r="D131" s="378"/>
      <c r="E131" s="379"/>
      <c r="F131" s="107"/>
      <c r="G131" s="355" t="s">
        <v>2</v>
      </c>
      <c r="H131" s="356"/>
      <c r="I131" s="364" t="s">
        <v>3</v>
      </c>
      <c r="J131" s="365"/>
      <c r="K131" s="108" t="s">
        <v>4</v>
      </c>
    </row>
    <row r="132" spans="1:11" ht="15.75" customHeight="1" x14ac:dyDescent="0.35">
      <c r="A132" s="137" t="s">
        <v>28</v>
      </c>
      <c r="B132" s="76"/>
      <c r="C132" s="104" t="s">
        <v>29</v>
      </c>
      <c r="D132" s="104" t="s">
        <v>7</v>
      </c>
      <c r="E132" s="126" t="s">
        <v>8</v>
      </c>
      <c r="F132" s="106"/>
      <c r="G132" s="15" t="s">
        <v>9</v>
      </c>
      <c r="H132" s="15" t="s">
        <v>10</v>
      </c>
      <c r="I132" s="268"/>
      <c r="J132" s="366"/>
      <c r="K132" s="105"/>
    </row>
    <row r="133" spans="1:11" ht="30" customHeight="1" x14ac:dyDescent="0.35">
      <c r="A133" s="139" t="s">
        <v>106</v>
      </c>
      <c r="B133" s="136" t="s">
        <v>365</v>
      </c>
      <c r="C133" s="27"/>
      <c r="D133" s="27"/>
      <c r="E133" s="28"/>
      <c r="F133" s="100"/>
      <c r="G133" s="14" t="str">
        <f>IF(C133&lt;&gt;"",H133,IF(D133&lt;&gt;"",0,IF(E133&lt;&gt;"","entfällt","fehlt")))</f>
        <v>fehlt</v>
      </c>
      <c r="H133" s="16">
        <f>IF(E133&lt;&gt;"","entfällt",10)</f>
        <v>10</v>
      </c>
      <c r="I133" s="341"/>
      <c r="J133" s="349"/>
      <c r="K133" s="21"/>
    </row>
    <row r="134" spans="1:11" ht="57.75" customHeight="1" x14ac:dyDescent="0.35">
      <c r="A134" s="139" t="s">
        <v>107</v>
      </c>
      <c r="B134" s="136" t="s">
        <v>366</v>
      </c>
      <c r="C134" s="27"/>
      <c r="D134" s="27"/>
      <c r="E134" s="28"/>
      <c r="F134" s="100"/>
      <c r="G134" s="14" t="str">
        <f>IF(C134&lt;&gt;"",H134,IF(D134&lt;&gt;"",0,IF(E134&lt;&gt;"","entfällt","fehlt")))</f>
        <v>fehlt</v>
      </c>
      <c r="H134" s="16">
        <f>IF(E134&lt;&gt;"","entfällt",10)</f>
        <v>10</v>
      </c>
      <c r="I134" s="341"/>
      <c r="J134" s="349"/>
      <c r="K134" s="21"/>
    </row>
    <row r="135" spans="1:11" ht="57.75" customHeight="1" x14ac:dyDescent="0.35">
      <c r="A135" s="139" t="s">
        <v>108</v>
      </c>
      <c r="B135" s="136" t="s">
        <v>367</v>
      </c>
      <c r="C135" s="27"/>
      <c r="D135" s="27"/>
      <c r="E135" s="28"/>
      <c r="F135" s="100"/>
      <c r="G135" s="14" t="str">
        <f>IF(C135&lt;&gt;"",H135,IF(D135&lt;&gt;"",0,IF(E135&lt;&gt;"","entfällt","fehlt")))</f>
        <v>fehlt</v>
      </c>
      <c r="H135" s="16">
        <f>IF(E135&lt;&gt;"","entfällt",5)</f>
        <v>5</v>
      </c>
      <c r="I135" s="178"/>
      <c r="J135" s="179"/>
      <c r="K135" s="21"/>
    </row>
    <row r="136" spans="1:11" ht="15.75" customHeight="1" x14ac:dyDescent="0.35">
      <c r="A136" s="141"/>
      <c r="B136" s="87"/>
      <c r="C136" s="25"/>
      <c r="D136" s="25"/>
      <c r="E136" s="25"/>
      <c r="F136" s="42"/>
      <c r="G136" s="18"/>
      <c r="H136" s="18"/>
      <c r="I136" s="348" t="s">
        <v>16</v>
      </c>
      <c r="J136" s="348"/>
      <c r="K136" s="23">
        <f>SUM(K133:K135)</f>
        <v>0</v>
      </c>
    </row>
    <row r="137" spans="1:11" ht="15.75" customHeight="1" x14ac:dyDescent="0.35">
      <c r="A137" s="141"/>
      <c r="B137" s="87"/>
      <c r="C137" s="25"/>
      <c r="D137" s="346" t="s">
        <v>17</v>
      </c>
      <c r="E137" s="347"/>
      <c r="F137" s="26"/>
      <c r="G137" s="14">
        <f>SUM(G133:G135,K136)</f>
        <v>0</v>
      </c>
      <c r="H137" s="14">
        <f>SUM(H133:H135)</f>
        <v>25</v>
      </c>
      <c r="I137" s="23"/>
      <c r="J137" s="23"/>
      <c r="K137" s="23"/>
    </row>
    <row r="138" spans="1:11" ht="15.75" customHeight="1" x14ac:dyDescent="0.35">
      <c r="A138" s="141"/>
      <c r="B138" s="87"/>
      <c r="C138" s="25"/>
      <c r="D138" s="95"/>
      <c r="E138" s="95"/>
      <c r="F138" s="42"/>
      <c r="G138" s="37"/>
      <c r="H138" s="37"/>
      <c r="I138" s="23"/>
      <c r="J138" s="23"/>
      <c r="K138" s="23"/>
    </row>
    <row r="139" spans="1:11" ht="15.75" customHeight="1" x14ac:dyDescent="0.35">
      <c r="A139" s="377" t="s">
        <v>411</v>
      </c>
      <c r="B139" s="378"/>
      <c r="C139" s="378"/>
      <c r="D139" s="378"/>
      <c r="E139" s="379"/>
      <c r="F139" s="240"/>
      <c r="G139" s="355" t="s">
        <v>2</v>
      </c>
      <c r="H139" s="356"/>
      <c r="I139" s="364" t="s">
        <v>3</v>
      </c>
      <c r="J139" s="365"/>
      <c r="K139" s="108" t="s">
        <v>4</v>
      </c>
    </row>
    <row r="140" spans="1:11" ht="15.75" customHeight="1" x14ac:dyDescent="0.35">
      <c r="A140" s="137" t="s">
        <v>28</v>
      </c>
      <c r="B140" s="76"/>
      <c r="C140" s="104" t="s">
        <v>29</v>
      </c>
      <c r="D140" s="104" t="s">
        <v>7</v>
      </c>
      <c r="E140" s="126" t="s">
        <v>8</v>
      </c>
      <c r="F140" s="106"/>
      <c r="G140" s="15" t="s">
        <v>9</v>
      </c>
      <c r="H140" s="15" t="s">
        <v>10</v>
      </c>
      <c r="I140" s="268"/>
      <c r="J140" s="366"/>
      <c r="K140" s="105"/>
    </row>
    <row r="141" spans="1:11" ht="26" x14ac:dyDescent="0.35">
      <c r="A141" s="139" t="s">
        <v>109</v>
      </c>
      <c r="B141" s="136" t="s">
        <v>325</v>
      </c>
      <c r="C141" s="27"/>
      <c r="D141" s="27"/>
      <c r="E141" s="28"/>
      <c r="F141" s="100"/>
      <c r="G141" s="14" t="str">
        <f t="shared" ref="G141:G142" si="10">IF(C141&lt;&gt;"",H141,IF(D141&lt;&gt;"",0,IF(E141&lt;&gt;"","entfällt","fehlt")))</f>
        <v>fehlt</v>
      </c>
      <c r="H141" s="16">
        <f>IF(E141&lt;&gt;"","entfällt",10)</f>
        <v>10</v>
      </c>
      <c r="I141" s="341"/>
      <c r="J141" s="349"/>
      <c r="K141" s="21"/>
    </row>
    <row r="142" spans="1:11" ht="39" x14ac:dyDescent="0.35">
      <c r="A142" s="139" t="s">
        <v>110</v>
      </c>
      <c r="B142" s="136" t="s">
        <v>111</v>
      </c>
      <c r="C142" s="27"/>
      <c r="D142" s="27"/>
      <c r="E142" s="28"/>
      <c r="F142" s="100"/>
      <c r="G142" s="14" t="str">
        <f t="shared" si="10"/>
        <v>fehlt</v>
      </c>
      <c r="H142" s="16">
        <f>IF(E142&lt;&gt;"","entfällt",5)</f>
        <v>5</v>
      </c>
      <c r="I142" s="341"/>
      <c r="J142" s="349"/>
      <c r="K142" s="21"/>
    </row>
    <row r="143" spans="1:11" x14ac:dyDescent="0.35">
      <c r="A143" s="141"/>
      <c r="B143" s="87"/>
      <c r="C143" s="25"/>
      <c r="D143" s="25"/>
      <c r="E143" s="25"/>
      <c r="F143" s="42"/>
      <c r="G143" s="18"/>
      <c r="H143" s="18"/>
      <c r="I143" s="348" t="s">
        <v>16</v>
      </c>
      <c r="J143" s="348"/>
      <c r="K143" s="23">
        <f>SUM(K141:K142)</f>
        <v>0</v>
      </c>
    </row>
    <row r="144" spans="1:11" ht="15.75" customHeight="1" x14ac:dyDescent="0.35">
      <c r="A144" s="141"/>
      <c r="B144" s="87"/>
      <c r="C144" s="25"/>
      <c r="D144" s="346" t="s">
        <v>17</v>
      </c>
      <c r="E144" s="347"/>
      <c r="F144" s="26"/>
      <c r="G144" s="14">
        <f>SUM(G141:G142,K143)</f>
        <v>0</v>
      </c>
      <c r="H144" s="14">
        <f>SUM(H141:H142)</f>
        <v>15</v>
      </c>
      <c r="I144" s="23"/>
      <c r="J144" s="23"/>
      <c r="K144" s="23"/>
    </row>
    <row r="145" spans="1:11" ht="15" customHeight="1" x14ac:dyDescent="0.35">
      <c r="A145" s="141"/>
      <c r="B145" s="87"/>
      <c r="C145" s="25"/>
      <c r="D145" s="25"/>
      <c r="E145" s="25"/>
      <c r="F145" s="42"/>
      <c r="G145" s="18"/>
      <c r="H145" s="18"/>
      <c r="I145" s="23"/>
      <c r="J145" s="23"/>
      <c r="K145" s="23"/>
    </row>
    <row r="146" spans="1:11" ht="15.5" x14ac:dyDescent="0.35">
      <c r="A146" s="377" t="s">
        <v>368</v>
      </c>
      <c r="B146" s="378"/>
      <c r="C146" s="378"/>
      <c r="D146" s="378"/>
      <c r="E146" s="379"/>
      <c r="F146" s="107"/>
      <c r="G146" s="355" t="s">
        <v>2</v>
      </c>
      <c r="H146" s="356"/>
      <c r="I146" s="364" t="s">
        <v>3</v>
      </c>
      <c r="J146" s="365"/>
      <c r="K146" s="108" t="s">
        <v>4</v>
      </c>
    </row>
    <row r="147" spans="1:11" ht="15.75" customHeight="1" x14ac:dyDescent="0.35">
      <c r="A147" s="137" t="s">
        <v>28</v>
      </c>
      <c r="B147" s="76"/>
      <c r="C147" s="104" t="s">
        <v>29</v>
      </c>
      <c r="D147" s="104" t="s">
        <v>7</v>
      </c>
      <c r="E147" s="126" t="s">
        <v>8</v>
      </c>
      <c r="F147" s="106"/>
      <c r="G147" s="15" t="s">
        <v>9</v>
      </c>
      <c r="H147" s="15" t="s">
        <v>10</v>
      </c>
      <c r="I147" s="268"/>
      <c r="J147" s="366"/>
      <c r="K147" s="105"/>
    </row>
    <row r="148" spans="1:11" x14ac:dyDescent="0.35">
      <c r="A148" s="140" t="s">
        <v>112</v>
      </c>
      <c r="B148" s="157" t="s">
        <v>113</v>
      </c>
      <c r="C148" s="127"/>
      <c r="D148" s="127"/>
      <c r="E148" s="31"/>
      <c r="F148" s="114"/>
      <c r="G148" s="14" t="str">
        <f>IF(C148&lt;&gt;"",H148,IF(D148&lt;&gt;"",0,IF(E148&lt;&gt;"","entfällt","fehlt")))</f>
        <v>fehlt</v>
      </c>
      <c r="H148" s="16">
        <f>IF(E148&lt;&gt;"","entfällt",10)</f>
        <v>10</v>
      </c>
      <c r="I148" s="341"/>
      <c r="J148" s="349"/>
      <c r="K148" s="21"/>
    </row>
    <row r="149" spans="1:11" ht="52" x14ac:dyDescent="0.35">
      <c r="A149" s="139" t="s">
        <v>407</v>
      </c>
      <c r="B149" s="136" t="s">
        <v>114</v>
      </c>
      <c r="C149" s="27"/>
      <c r="D149" s="27"/>
      <c r="E149" s="28"/>
      <c r="F149" s="100"/>
      <c r="G149" s="14" t="str">
        <f>IF(C149&lt;&gt;"",H149,IF(D149&lt;&gt;"",0,IF(E149&lt;&gt;"","entfällt","fehlt")))</f>
        <v>fehlt</v>
      </c>
      <c r="H149" s="16">
        <f>IF(E149&lt;&gt;"","entfällt",10)</f>
        <v>10</v>
      </c>
      <c r="I149" s="341"/>
      <c r="J149" s="349"/>
      <c r="K149" s="21"/>
    </row>
    <row r="150" spans="1:11" ht="15.75" customHeight="1" x14ac:dyDescent="0.35">
      <c r="A150" s="141"/>
      <c r="B150" s="87"/>
      <c r="C150" s="25"/>
      <c r="D150" s="25"/>
      <c r="E150" s="25"/>
      <c r="F150" s="42"/>
      <c r="G150" s="38"/>
      <c r="H150" s="18"/>
      <c r="I150" s="348" t="s">
        <v>16</v>
      </c>
      <c r="J150" s="348"/>
      <c r="K150" s="23">
        <f>SUM(K148:K149)</f>
        <v>0</v>
      </c>
    </row>
    <row r="151" spans="1:11" ht="15" customHeight="1" x14ac:dyDescent="0.35">
      <c r="A151" s="141"/>
      <c r="B151" s="87"/>
      <c r="C151" s="25"/>
      <c r="D151" s="346" t="s">
        <v>17</v>
      </c>
      <c r="E151" s="347"/>
      <c r="F151" s="26"/>
      <c r="G151" s="14">
        <f>SUM(G148:G149,K150)</f>
        <v>0</v>
      </c>
      <c r="H151" s="14">
        <f>SUM(H148:H149)</f>
        <v>20</v>
      </c>
      <c r="I151" s="23"/>
      <c r="J151" s="23"/>
      <c r="K151" s="23"/>
    </row>
    <row r="152" spans="1:11" ht="15" customHeight="1" x14ac:dyDescent="0.35">
      <c r="A152" s="141"/>
      <c r="B152" s="87"/>
      <c r="C152" s="25"/>
      <c r="D152" s="95"/>
      <c r="E152" s="95"/>
      <c r="F152" s="42"/>
      <c r="G152" s="37"/>
      <c r="H152" s="37"/>
      <c r="I152" s="23"/>
      <c r="J152" s="23"/>
      <c r="K152" s="23"/>
    </row>
    <row r="153" spans="1:11" ht="15.5" x14ac:dyDescent="0.35">
      <c r="A153" s="377" t="s">
        <v>115</v>
      </c>
      <c r="B153" s="378"/>
      <c r="C153" s="378"/>
      <c r="D153" s="378"/>
      <c r="E153" s="379"/>
      <c r="F153" s="107"/>
      <c r="G153" s="355" t="s">
        <v>2</v>
      </c>
      <c r="H153" s="356"/>
      <c r="I153" s="364" t="s">
        <v>3</v>
      </c>
      <c r="J153" s="365"/>
      <c r="K153" s="108" t="s">
        <v>4</v>
      </c>
    </row>
    <row r="154" spans="1:11" ht="15.75" customHeight="1" x14ac:dyDescent="0.35">
      <c r="A154" s="137" t="s">
        <v>28</v>
      </c>
      <c r="B154" s="76"/>
      <c r="C154" s="104" t="s">
        <v>29</v>
      </c>
      <c r="D154" s="104" t="s">
        <v>7</v>
      </c>
      <c r="E154" s="126" t="s">
        <v>8</v>
      </c>
      <c r="F154" s="106"/>
      <c r="G154" s="15" t="s">
        <v>9</v>
      </c>
      <c r="H154" s="15" t="s">
        <v>10</v>
      </c>
      <c r="I154" s="268"/>
      <c r="J154" s="366"/>
      <c r="K154" s="105"/>
    </row>
    <row r="155" spans="1:11" ht="39" customHeight="1" x14ac:dyDescent="0.35">
      <c r="A155" s="139" t="s">
        <v>116</v>
      </c>
      <c r="B155" s="136" t="s">
        <v>117</v>
      </c>
      <c r="C155" s="27"/>
      <c r="D155" s="27"/>
      <c r="E155" s="28"/>
      <c r="F155" s="100"/>
      <c r="G155" s="14" t="str">
        <f t="shared" ref="G155:G161" si="11">IF(C155&lt;&gt;"",H155,IF(D155&lt;&gt;"",0,IF(E155&lt;&gt;"","entfällt","fehlt")))</f>
        <v>fehlt</v>
      </c>
      <c r="H155" s="16">
        <f>IF(E155&lt;&gt;"","entfällt",10)</f>
        <v>10</v>
      </c>
      <c r="I155" s="341"/>
      <c r="J155" s="349"/>
      <c r="K155" s="21"/>
    </row>
    <row r="156" spans="1:11" ht="26" x14ac:dyDescent="0.35">
      <c r="A156" s="139" t="s">
        <v>118</v>
      </c>
      <c r="B156" s="195" t="s">
        <v>309</v>
      </c>
      <c r="C156" s="196"/>
      <c r="D156" s="197"/>
      <c r="E156" s="198"/>
      <c r="F156" s="100"/>
      <c r="G156" s="199" t="str">
        <f t="shared" si="11"/>
        <v>fehlt</v>
      </c>
      <c r="H156" s="200">
        <f t="shared" ref="H156:H161" si="12">IF(E156&lt;&gt;"","entfällt",5)</f>
        <v>5</v>
      </c>
      <c r="I156" s="178"/>
      <c r="J156" s="179"/>
      <c r="K156" s="21"/>
    </row>
    <row r="157" spans="1:11" ht="39" x14ac:dyDescent="0.35">
      <c r="A157" s="139" t="s">
        <v>119</v>
      </c>
      <c r="B157" s="195" t="s">
        <v>326</v>
      </c>
      <c r="C157" s="196"/>
      <c r="D157" s="197"/>
      <c r="E157" s="198"/>
      <c r="F157" s="100"/>
      <c r="G157" s="199" t="str">
        <f t="shared" si="11"/>
        <v>fehlt</v>
      </c>
      <c r="H157" s="200">
        <f t="shared" si="12"/>
        <v>5</v>
      </c>
      <c r="I157" s="178"/>
      <c r="J157" s="179"/>
      <c r="K157" s="21"/>
    </row>
    <row r="158" spans="1:11" ht="26" x14ac:dyDescent="0.35">
      <c r="A158" s="139" t="s">
        <v>318</v>
      </c>
      <c r="B158" s="195" t="s">
        <v>442</v>
      </c>
      <c r="C158" s="196"/>
      <c r="D158" s="197"/>
      <c r="E158" s="198"/>
      <c r="F158" s="100"/>
      <c r="G158" s="199" t="str">
        <f t="shared" si="11"/>
        <v>fehlt</v>
      </c>
      <c r="H158" s="200">
        <f t="shared" si="12"/>
        <v>5</v>
      </c>
      <c r="I158" s="178"/>
      <c r="J158" s="179"/>
      <c r="K158" s="21"/>
    </row>
    <row r="159" spans="1:11" ht="26" x14ac:dyDescent="0.35">
      <c r="A159" s="139" t="s">
        <v>441</v>
      </c>
      <c r="B159" s="195" t="s">
        <v>450</v>
      </c>
      <c r="C159" s="196"/>
      <c r="D159" s="197"/>
      <c r="E159" s="198"/>
      <c r="F159" s="100"/>
      <c r="G159" s="199" t="str">
        <f t="shared" si="11"/>
        <v>fehlt</v>
      </c>
      <c r="H159" s="200">
        <f t="shared" si="12"/>
        <v>5</v>
      </c>
      <c r="I159" s="178"/>
      <c r="J159" s="179"/>
      <c r="K159" s="21"/>
    </row>
    <row r="160" spans="1:11" ht="26" x14ac:dyDescent="0.35">
      <c r="A160" s="139" t="s">
        <v>449</v>
      </c>
      <c r="B160" s="136" t="s">
        <v>120</v>
      </c>
      <c r="C160" s="196"/>
      <c r="D160" s="197"/>
      <c r="E160" s="198"/>
      <c r="F160" s="100"/>
      <c r="G160" s="199" t="str">
        <f t="shared" si="11"/>
        <v>fehlt</v>
      </c>
      <c r="H160" s="200">
        <f t="shared" si="12"/>
        <v>5</v>
      </c>
      <c r="I160" s="178"/>
      <c r="J160" s="179"/>
      <c r="K160" s="21"/>
    </row>
    <row r="161" spans="1:11" ht="129" customHeight="1" x14ac:dyDescent="0.35">
      <c r="A161" s="139" t="s">
        <v>460</v>
      </c>
      <c r="B161" s="476" t="s">
        <v>461</v>
      </c>
      <c r="C161" s="27"/>
      <c r="D161" s="27"/>
      <c r="E161" s="28"/>
      <c r="F161" s="100"/>
      <c r="G161" s="14" t="str">
        <f t="shared" si="11"/>
        <v>fehlt</v>
      </c>
      <c r="H161" s="16">
        <f t="shared" si="12"/>
        <v>5</v>
      </c>
      <c r="I161" s="477" t="s">
        <v>462</v>
      </c>
      <c r="J161" s="485"/>
      <c r="K161" s="21"/>
    </row>
    <row r="162" spans="1:11" ht="15.5" x14ac:dyDescent="0.35">
      <c r="A162" s="141"/>
      <c r="B162" s="158"/>
      <c r="C162" s="116"/>
      <c r="D162" s="116"/>
      <c r="E162" s="116"/>
      <c r="F162" s="115"/>
      <c r="G162" s="39"/>
      <c r="H162" s="39"/>
      <c r="I162" s="348"/>
      <c r="J162" s="348"/>
      <c r="K162" s="23">
        <v>0</v>
      </c>
    </row>
    <row r="163" spans="1:11" ht="15.75" customHeight="1" x14ac:dyDescent="0.35">
      <c r="A163" s="141"/>
      <c r="B163" s="159"/>
      <c r="C163" s="119"/>
      <c r="D163" s="346" t="s">
        <v>17</v>
      </c>
      <c r="E163" s="347"/>
      <c r="F163" s="26"/>
      <c r="G163" s="14">
        <f>SUM(G155:G161,K162)</f>
        <v>0</v>
      </c>
      <c r="H163" s="14">
        <f>SUM(H155:H161)</f>
        <v>40</v>
      </c>
      <c r="I163" s="118"/>
      <c r="J163" s="118"/>
      <c r="K163" s="118"/>
    </row>
    <row r="164" spans="1:11" ht="15" customHeight="1" x14ac:dyDescent="0.35">
      <c r="A164" s="144"/>
      <c r="B164" s="159"/>
      <c r="C164" s="119"/>
      <c r="D164" s="119"/>
      <c r="E164" s="119"/>
      <c r="F164" s="117"/>
      <c r="G164" s="120"/>
      <c r="H164" s="120"/>
      <c r="I164" s="118"/>
      <c r="J164" s="118"/>
      <c r="K164" s="118"/>
    </row>
    <row r="165" spans="1:11" ht="16.5" customHeight="1" x14ac:dyDescent="0.5">
      <c r="A165" s="376" t="s">
        <v>412</v>
      </c>
      <c r="B165" s="376"/>
      <c r="C165" s="376"/>
      <c r="D165" s="376"/>
      <c r="E165" s="376"/>
      <c r="F165" s="376"/>
      <c r="G165" s="376"/>
      <c r="H165" s="376"/>
      <c r="I165" s="376"/>
      <c r="J165" s="376"/>
      <c r="K165" s="376"/>
    </row>
    <row r="166" spans="1:11" ht="5.25" customHeight="1" x14ac:dyDescent="0.35">
      <c r="A166" s="144"/>
      <c r="B166" s="159"/>
      <c r="C166" s="119"/>
      <c r="D166" s="119"/>
      <c r="E166" s="119"/>
      <c r="F166" s="117"/>
      <c r="G166" s="120"/>
      <c r="H166" s="120"/>
      <c r="I166" s="118"/>
      <c r="J166" s="118"/>
      <c r="K166" s="118"/>
    </row>
    <row r="167" spans="1:11" ht="15.5" x14ac:dyDescent="0.35">
      <c r="A167" s="377" t="s">
        <v>121</v>
      </c>
      <c r="B167" s="378"/>
      <c r="C167" s="378"/>
      <c r="D167" s="378"/>
      <c r="E167" s="379"/>
      <c r="F167" s="107"/>
      <c r="G167" s="355" t="s">
        <v>2</v>
      </c>
      <c r="H167" s="356"/>
      <c r="I167" s="364" t="s">
        <v>3</v>
      </c>
      <c r="J167" s="365"/>
      <c r="K167" s="108" t="s">
        <v>4</v>
      </c>
    </row>
    <row r="168" spans="1:11" ht="15.75" customHeight="1" x14ac:dyDescent="0.35">
      <c r="A168" s="137" t="s">
        <v>28</v>
      </c>
      <c r="B168" s="76"/>
      <c r="C168" s="104" t="s">
        <v>29</v>
      </c>
      <c r="D168" s="104" t="s">
        <v>7</v>
      </c>
      <c r="E168" s="126" t="s">
        <v>8</v>
      </c>
      <c r="F168" s="106"/>
      <c r="G168" s="15" t="s">
        <v>9</v>
      </c>
      <c r="H168" s="15" t="s">
        <v>10</v>
      </c>
      <c r="I168" s="268"/>
      <c r="J168" s="366"/>
      <c r="K168" s="105"/>
    </row>
    <row r="169" spans="1:11" ht="78" x14ac:dyDescent="0.35">
      <c r="A169" s="139" t="s">
        <v>122</v>
      </c>
      <c r="B169" s="136" t="s">
        <v>123</v>
      </c>
      <c r="C169" s="27"/>
      <c r="D169" s="27"/>
      <c r="E169" s="28"/>
      <c r="F169" s="100"/>
      <c r="G169" s="14" t="str">
        <f>IF(C169&lt;&gt;"",H169,IF(D169&lt;&gt;"",0,IF(E169&lt;&gt;"","entfällt","fehlt")))</f>
        <v>fehlt</v>
      </c>
      <c r="H169" s="16">
        <f>IF(E169&lt;&gt;"","entfällt",10)</f>
        <v>10</v>
      </c>
      <c r="I169" s="341"/>
      <c r="J169" s="349"/>
      <c r="K169" s="21"/>
    </row>
    <row r="170" spans="1:11" ht="15.75" customHeight="1" x14ac:dyDescent="0.35">
      <c r="A170" s="139" t="s">
        <v>351</v>
      </c>
      <c r="B170" s="136" t="s">
        <v>124</v>
      </c>
      <c r="C170" s="27"/>
      <c r="D170" s="27"/>
      <c r="E170" s="28"/>
      <c r="F170" s="100"/>
      <c r="G170" s="14" t="str">
        <f>IF(C170&lt;&gt;"",H170,IF(D170&lt;&gt;"",0,IF(E170&lt;&gt;"","entfällt","fehlt")))</f>
        <v>fehlt</v>
      </c>
      <c r="H170" s="16">
        <f>IF(E170&lt;&gt;"","entfällt",5)</f>
        <v>5</v>
      </c>
      <c r="I170" s="341"/>
      <c r="J170" s="349"/>
      <c r="K170" s="21"/>
    </row>
    <row r="171" spans="1:11" ht="15" customHeight="1" x14ac:dyDescent="0.35">
      <c r="A171" s="141"/>
      <c r="B171" s="87"/>
      <c r="C171" s="25"/>
      <c r="D171" s="25"/>
      <c r="E171" s="25"/>
      <c r="F171" s="42"/>
      <c r="G171" s="18"/>
      <c r="H171" s="18"/>
      <c r="I171" s="348" t="s">
        <v>16</v>
      </c>
      <c r="J171" s="348"/>
      <c r="K171" s="23">
        <f>SUM(K169:K170)</f>
        <v>0</v>
      </c>
    </row>
    <row r="172" spans="1:11" x14ac:dyDescent="0.35">
      <c r="A172" s="141"/>
      <c r="B172" s="87"/>
      <c r="C172" s="25"/>
      <c r="D172" s="346" t="s">
        <v>17</v>
      </c>
      <c r="E172" s="347"/>
      <c r="F172" s="26"/>
      <c r="G172" s="14">
        <f>SUM(G169:G170,K171)</f>
        <v>0</v>
      </c>
      <c r="H172" s="14">
        <f>SUM(H169:H170)</f>
        <v>15</v>
      </c>
      <c r="I172" s="23"/>
      <c r="J172" s="23"/>
      <c r="K172" s="23"/>
    </row>
    <row r="173" spans="1:11" ht="10.5" customHeight="1" x14ac:dyDescent="0.35">
      <c r="A173" s="141"/>
      <c r="B173" s="87"/>
      <c r="C173" s="25"/>
      <c r="D173" s="25"/>
      <c r="E173" s="25"/>
      <c r="F173" s="42"/>
      <c r="G173" s="18"/>
      <c r="H173" s="18"/>
      <c r="I173" s="23"/>
      <c r="J173" s="23"/>
      <c r="K173" s="23"/>
    </row>
    <row r="174" spans="1:11" ht="15.5" x14ac:dyDescent="0.35">
      <c r="A174" s="377" t="s">
        <v>374</v>
      </c>
      <c r="B174" s="378"/>
      <c r="C174" s="378"/>
      <c r="D174" s="378"/>
      <c r="E174" s="379"/>
      <c r="F174" s="107"/>
      <c r="G174" s="355" t="s">
        <v>2</v>
      </c>
      <c r="H174" s="356"/>
      <c r="I174" s="364" t="s">
        <v>3</v>
      </c>
      <c r="J174" s="365"/>
      <c r="K174" s="108" t="s">
        <v>4</v>
      </c>
    </row>
    <row r="175" spans="1:11" ht="15.75" customHeight="1" x14ac:dyDescent="0.35">
      <c r="A175" s="137" t="s">
        <v>28</v>
      </c>
      <c r="B175" s="76"/>
      <c r="C175" s="104" t="s">
        <v>29</v>
      </c>
      <c r="D175" s="104" t="s">
        <v>7</v>
      </c>
      <c r="E175" s="126" t="s">
        <v>8</v>
      </c>
      <c r="F175" s="106"/>
      <c r="G175" s="15" t="s">
        <v>9</v>
      </c>
      <c r="H175" s="15" t="s">
        <v>10</v>
      </c>
      <c r="I175" s="268"/>
      <c r="J175" s="366"/>
      <c r="K175" s="105"/>
    </row>
    <row r="176" spans="1:11" ht="30" customHeight="1" x14ac:dyDescent="0.35">
      <c r="A176" s="139" t="s">
        <v>125</v>
      </c>
      <c r="B176" s="136" t="s">
        <v>126</v>
      </c>
      <c r="C176" s="27"/>
      <c r="D176" s="27"/>
      <c r="E176" s="28"/>
      <c r="F176" s="100"/>
      <c r="G176" s="14" t="str">
        <f>IF(C176&lt;&gt;"",H176,IF(D176&lt;&gt;"",0,IF(E176&lt;&gt;"","entfällt","fehlt")))</f>
        <v>fehlt</v>
      </c>
      <c r="H176" s="16">
        <f>IF(E176&lt;&gt;"","entfällt",10)</f>
        <v>10</v>
      </c>
      <c r="I176" s="341"/>
      <c r="J176" s="349"/>
      <c r="K176" s="21"/>
    </row>
    <row r="177" spans="1:11" ht="33" customHeight="1" x14ac:dyDescent="0.35">
      <c r="A177" s="139" t="s">
        <v>375</v>
      </c>
      <c r="B177" s="136" t="s">
        <v>127</v>
      </c>
      <c r="C177" s="27"/>
      <c r="D177" s="27"/>
      <c r="E177" s="28"/>
      <c r="F177" s="100"/>
      <c r="G177" s="14" t="str">
        <f>IF(C177&lt;&gt;"",H177,IF(D177&lt;&gt;"",0,IF(E177&lt;&gt;"","entfällt","fehlt")))</f>
        <v>fehlt</v>
      </c>
      <c r="H177" s="16">
        <f>IF(E177&lt;&gt;"","entfällt",5)</f>
        <v>5</v>
      </c>
      <c r="I177" s="341"/>
      <c r="J177" s="349"/>
      <c r="K177" s="21"/>
    </row>
    <row r="178" spans="1:11" ht="12" customHeight="1" x14ac:dyDescent="0.35">
      <c r="A178" s="141"/>
      <c r="B178" s="87"/>
      <c r="C178" s="25"/>
      <c r="D178" s="25"/>
      <c r="E178" s="25"/>
      <c r="F178" s="42"/>
      <c r="G178" s="18"/>
      <c r="H178" s="18"/>
      <c r="I178" s="348" t="s">
        <v>16</v>
      </c>
      <c r="J178" s="348"/>
      <c r="K178" s="23">
        <f>SUM(K176:K177)</f>
        <v>0</v>
      </c>
    </row>
    <row r="179" spans="1:11" ht="15.5" customHeight="1" x14ac:dyDescent="0.35">
      <c r="A179" s="141"/>
      <c r="B179" s="87"/>
      <c r="C179" s="25"/>
      <c r="D179" s="346" t="s">
        <v>17</v>
      </c>
      <c r="E179" s="347"/>
      <c r="F179" s="26"/>
      <c r="G179" s="14">
        <f>SUM(G176:G177,K178)</f>
        <v>0</v>
      </c>
      <c r="H179" s="14">
        <f>SUM(H176:H177)</f>
        <v>15</v>
      </c>
      <c r="I179" s="23"/>
      <c r="J179" s="23"/>
      <c r="K179" s="23"/>
    </row>
    <row r="180" spans="1:11" ht="10.5" customHeight="1" x14ac:dyDescent="0.35">
      <c r="A180" s="141"/>
      <c r="B180" s="87"/>
      <c r="C180" s="25"/>
      <c r="D180" s="25"/>
      <c r="E180" s="25"/>
      <c r="F180" s="42"/>
      <c r="G180" s="18"/>
      <c r="H180" s="18"/>
      <c r="I180" s="23"/>
      <c r="J180" s="23"/>
      <c r="K180" s="23"/>
    </row>
    <row r="181" spans="1:11" ht="15.5" x14ac:dyDescent="0.35">
      <c r="A181" s="377" t="s">
        <v>376</v>
      </c>
      <c r="B181" s="378"/>
      <c r="C181" s="378"/>
      <c r="D181" s="378"/>
      <c r="E181" s="379"/>
      <c r="F181" s="107"/>
      <c r="G181" s="355" t="s">
        <v>2</v>
      </c>
      <c r="H181" s="356"/>
      <c r="I181" s="364" t="s">
        <v>3</v>
      </c>
      <c r="J181" s="365"/>
      <c r="K181" s="108" t="s">
        <v>4</v>
      </c>
    </row>
    <row r="182" spans="1:11" ht="15.5" customHeight="1" x14ac:dyDescent="0.35">
      <c r="A182" s="137" t="s">
        <v>28</v>
      </c>
      <c r="B182" s="76"/>
      <c r="C182" s="104" t="s">
        <v>29</v>
      </c>
      <c r="D182" s="104" t="s">
        <v>7</v>
      </c>
      <c r="E182" s="126" t="s">
        <v>8</v>
      </c>
      <c r="F182" s="106"/>
      <c r="G182" s="15" t="s">
        <v>9</v>
      </c>
      <c r="H182" s="15" t="s">
        <v>10</v>
      </c>
      <c r="I182" s="268"/>
      <c r="J182" s="366"/>
      <c r="K182" s="105"/>
    </row>
    <row r="183" spans="1:11" ht="78.5" customHeight="1" x14ac:dyDescent="0.35">
      <c r="A183" s="139" t="s">
        <v>128</v>
      </c>
      <c r="B183" s="136" t="s">
        <v>440</v>
      </c>
      <c r="C183" s="27"/>
      <c r="D183" s="27"/>
      <c r="E183" s="28"/>
      <c r="F183" s="100"/>
      <c r="G183" s="14" t="str">
        <f>IF(C183&lt;&gt;"",H183,IF(D183&lt;&gt;"",0,IF(E183&lt;&gt;"","entfällt","fehlt")))</f>
        <v>fehlt</v>
      </c>
      <c r="H183" s="16">
        <f>IF(E183&lt;&gt;"","entfällt",20)</f>
        <v>20</v>
      </c>
      <c r="I183" s="341"/>
      <c r="J183" s="349"/>
      <c r="K183" s="21"/>
    </row>
    <row r="184" spans="1:11" ht="30.5" customHeight="1" x14ac:dyDescent="0.35">
      <c r="A184" s="139" t="s">
        <v>129</v>
      </c>
      <c r="B184" s="136" t="s">
        <v>130</v>
      </c>
      <c r="C184" s="27"/>
      <c r="D184" s="27"/>
      <c r="E184" s="28"/>
      <c r="F184" s="100"/>
      <c r="G184" s="14" t="str">
        <f>IF(C184&lt;&gt;"",H184,IF(D184&lt;&gt;"",0,IF(E184&lt;&gt;"","entfällt","fehlt")))</f>
        <v>fehlt</v>
      </c>
      <c r="H184" s="16">
        <f>IF(E184&lt;&gt;"","entfällt",5)</f>
        <v>5</v>
      </c>
      <c r="I184" s="341"/>
      <c r="J184" s="349"/>
      <c r="K184" s="21"/>
    </row>
    <row r="185" spans="1:11" x14ac:dyDescent="0.35">
      <c r="A185" s="141"/>
      <c r="B185" s="87"/>
      <c r="C185" s="24"/>
      <c r="D185" s="24"/>
      <c r="E185" s="25"/>
      <c r="F185" s="101"/>
      <c r="G185" s="18"/>
      <c r="H185" s="18"/>
      <c r="I185" s="348" t="s">
        <v>16</v>
      </c>
      <c r="J185" s="348"/>
      <c r="K185" s="23">
        <f>SUM(K183:K184)</f>
        <v>0</v>
      </c>
    </row>
    <row r="186" spans="1:11" ht="16.5" customHeight="1" x14ac:dyDescent="0.35">
      <c r="A186" s="141"/>
      <c r="B186" s="87"/>
      <c r="C186" s="25"/>
      <c r="D186" s="346" t="s">
        <v>17</v>
      </c>
      <c r="E186" s="347"/>
      <c r="F186" s="26"/>
      <c r="G186" s="14">
        <f>SUM(G183:G184,K185)</f>
        <v>0</v>
      </c>
      <c r="H186" s="14">
        <f>SUM(H183:H184)</f>
        <v>25</v>
      </c>
      <c r="I186" s="23"/>
      <c r="J186" s="23"/>
      <c r="K186" s="23"/>
    </row>
    <row r="187" spans="1:11" ht="14.5" customHeight="1" x14ac:dyDescent="0.35">
      <c r="A187" s="141"/>
      <c r="B187" s="87"/>
      <c r="C187" s="25"/>
      <c r="D187" s="95"/>
      <c r="E187" s="95"/>
      <c r="F187" s="42"/>
      <c r="G187" s="37"/>
      <c r="H187" s="37"/>
      <c r="I187" s="23"/>
      <c r="J187" s="23"/>
      <c r="K187" s="23"/>
    </row>
    <row r="188" spans="1:11" ht="15.75" customHeight="1" x14ac:dyDescent="0.35">
      <c r="A188" s="350" t="s">
        <v>131</v>
      </c>
      <c r="B188" s="351"/>
      <c r="C188" s="351"/>
      <c r="D188" s="351"/>
      <c r="E188" s="352"/>
      <c r="F188" s="77"/>
      <c r="G188" s="353" t="s">
        <v>2</v>
      </c>
      <c r="H188" s="354"/>
      <c r="I188" s="364" t="s">
        <v>3</v>
      </c>
      <c r="J188" s="365"/>
      <c r="K188" s="108" t="s">
        <v>4</v>
      </c>
    </row>
    <row r="189" spans="1:11" x14ac:dyDescent="0.35">
      <c r="A189" s="137" t="s">
        <v>28</v>
      </c>
      <c r="B189" s="76"/>
      <c r="C189" s="121" t="s">
        <v>29</v>
      </c>
      <c r="D189" s="121" t="s">
        <v>7</v>
      </c>
      <c r="E189" s="121" t="s">
        <v>8</v>
      </c>
      <c r="F189" s="77"/>
      <c r="G189" s="40" t="s">
        <v>9</v>
      </c>
      <c r="H189" s="40" t="s">
        <v>10</v>
      </c>
      <c r="I189" s="268"/>
      <c r="J189" s="366"/>
      <c r="K189" s="105"/>
    </row>
    <row r="190" spans="1:11" ht="56.25" customHeight="1" x14ac:dyDescent="0.35">
      <c r="A190" s="139" t="s">
        <v>132</v>
      </c>
      <c r="B190" s="136" t="s">
        <v>133</v>
      </c>
      <c r="C190" s="29"/>
      <c r="D190" s="29"/>
      <c r="E190" s="29"/>
      <c r="F190" s="26"/>
      <c r="G190" s="14" t="str">
        <f>IF(C190&lt;&gt;"",H190,IF(D190&lt;&gt;"",0,IF(E190&lt;&gt;"","entfällt","fehlt")))</f>
        <v>fehlt</v>
      </c>
      <c r="H190" s="16">
        <f>IF(E190&lt;&gt;"","entfällt",10)</f>
        <v>10</v>
      </c>
      <c r="I190" s="341"/>
      <c r="J190" s="349"/>
      <c r="K190" s="21"/>
    </row>
    <row r="191" spans="1:11" ht="45.75" customHeight="1" x14ac:dyDescent="0.35">
      <c r="A191" s="139" t="s">
        <v>134</v>
      </c>
      <c r="B191" s="136" t="s">
        <v>377</v>
      </c>
      <c r="C191" s="29"/>
      <c r="D191" s="29"/>
      <c r="E191" s="29"/>
      <c r="F191" s="26"/>
      <c r="G191" s="14" t="str">
        <f>IF(C191&lt;&gt;"",H191,IF(D191&lt;&gt;"",0,IF(E191&lt;&gt;"","entfällt","fehlt")))</f>
        <v>fehlt</v>
      </c>
      <c r="H191" s="16">
        <f>IF(E191&lt;&gt;"","entfällt",10)</f>
        <v>10</v>
      </c>
      <c r="I191" s="341"/>
      <c r="J191" s="349"/>
      <c r="K191" s="21"/>
    </row>
    <row r="192" spans="1:11" ht="72" customHeight="1" x14ac:dyDescent="0.35">
      <c r="A192" s="139" t="s">
        <v>135</v>
      </c>
      <c r="B192" s="136" t="s">
        <v>136</v>
      </c>
      <c r="C192" s="29"/>
      <c r="D192" s="29"/>
      <c r="E192" s="29"/>
      <c r="F192" s="26"/>
      <c r="G192" s="14" t="str">
        <f>IF(C192&lt;&gt;"",H192,IF(D192&lt;&gt;"",0,IF(E192&lt;&gt;"","entfällt","fehlt")))</f>
        <v>fehlt</v>
      </c>
      <c r="H192" s="16">
        <f>IF(E192&lt;&gt;"","entfällt",10)</f>
        <v>10</v>
      </c>
      <c r="I192" s="341"/>
      <c r="J192" s="349"/>
      <c r="K192" s="21"/>
    </row>
    <row r="193" spans="1:11" ht="15.75" customHeight="1" x14ac:dyDescent="0.35">
      <c r="A193" s="141"/>
      <c r="B193" s="87"/>
      <c r="C193" s="25"/>
      <c r="D193" s="25"/>
      <c r="E193" s="25"/>
      <c r="F193" s="42"/>
      <c r="G193" s="37"/>
      <c r="H193" s="37"/>
      <c r="I193" s="348" t="s">
        <v>16</v>
      </c>
      <c r="J193" s="348"/>
      <c r="K193" s="23">
        <f>SUM(K190:K192)</f>
        <v>0</v>
      </c>
    </row>
    <row r="194" spans="1:11" ht="15" customHeight="1" x14ac:dyDescent="0.35">
      <c r="A194" s="141"/>
      <c r="B194" s="87"/>
      <c r="C194" s="25"/>
      <c r="D194" s="346" t="s">
        <v>17</v>
      </c>
      <c r="E194" s="347"/>
      <c r="F194" s="26"/>
      <c r="G194" s="14">
        <f>SUM(G190:G192,K193)</f>
        <v>0</v>
      </c>
      <c r="H194" s="14">
        <f>SUM(H190:H192)</f>
        <v>30</v>
      </c>
      <c r="I194" s="23"/>
      <c r="J194" s="23"/>
      <c r="K194" s="23"/>
    </row>
    <row r="195" spans="1:11" ht="22.5" customHeight="1" x14ac:dyDescent="0.45">
      <c r="A195" s="386" t="s">
        <v>152</v>
      </c>
      <c r="B195" s="386"/>
      <c r="C195" s="386"/>
      <c r="D195" s="386"/>
      <c r="E195" s="386"/>
      <c r="F195" s="386"/>
      <c r="G195" s="386"/>
      <c r="H195" s="386"/>
      <c r="I195" s="386"/>
      <c r="J195" s="386"/>
      <c r="K195" s="386"/>
    </row>
    <row r="196" spans="1:11" x14ac:dyDescent="0.35">
      <c r="A196" s="141"/>
      <c r="B196" s="87"/>
      <c r="C196" s="25"/>
      <c r="D196" s="25"/>
      <c r="E196" s="25"/>
      <c r="F196" s="42"/>
      <c r="G196" s="18"/>
      <c r="H196" s="18"/>
      <c r="I196" s="23"/>
      <c r="J196" s="23"/>
      <c r="K196" s="23"/>
    </row>
    <row r="197" spans="1:11" ht="15.5" x14ac:dyDescent="0.35">
      <c r="A197" s="377" t="s">
        <v>137</v>
      </c>
      <c r="B197" s="378"/>
      <c r="C197" s="378"/>
      <c r="D197" s="378"/>
      <c r="E197" s="379"/>
      <c r="F197" s="107"/>
      <c r="G197" s="355" t="s">
        <v>2</v>
      </c>
      <c r="H197" s="356"/>
      <c r="I197" s="364" t="s">
        <v>3</v>
      </c>
      <c r="J197" s="365"/>
      <c r="K197" s="108" t="s">
        <v>4</v>
      </c>
    </row>
    <row r="198" spans="1:11" ht="15.75" customHeight="1" x14ac:dyDescent="0.35">
      <c r="A198" s="137" t="s">
        <v>28</v>
      </c>
      <c r="B198" s="76"/>
      <c r="C198" s="104" t="s">
        <v>29</v>
      </c>
      <c r="D198" s="104" t="s">
        <v>7</v>
      </c>
      <c r="E198" s="126" t="s">
        <v>8</v>
      </c>
      <c r="F198" s="106"/>
      <c r="G198" s="15" t="s">
        <v>9</v>
      </c>
      <c r="H198" s="15" t="s">
        <v>10</v>
      </c>
      <c r="I198" s="268"/>
      <c r="J198" s="366"/>
      <c r="K198" s="105"/>
    </row>
    <row r="199" spans="1:11" ht="13.5" customHeight="1" x14ac:dyDescent="0.35">
      <c r="A199" s="380" t="s">
        <v>138</v>
      </c>
      <c r="B199" s="151" t="s">
        <v>139</v>
      </c>
      <c r="C199" s="357"/>
      <c r="D199" s="357"/>
      <c r="E199" s="359"/>
      <c r="F199" s="383"/>
      <c r="G199" s="371" t="str">
        <f>IF(C199&lt;&gt;"",H199,IF(D199&lt;&gt;"",0,IF(E199&lt;&gt;"","entfällt","fehlt")))</f>
        <v>fehlt</v>
      </c>
      <c r="H199" s="373">
        <f>IF(E199&lt;&gt;"","entfällt",5)</f>
        <v>5</v>
      </c>
      <c r="I199" s="367"/>
      <c r="J199" s="368"/>
      <c r="K199" s="21"/>
    </row>
    <row r="200" spans="1:11" x14ac:dyDescent="0.35">
      <c r="A200" s="381"/>
      <c r="B200" s="160" t="s">
        <v>140</v>
      </c>
      <c r="C200" s="358"/>
      <c r="D200" s="358"/>
      <c r="E200" s="360"/>
      <c r="F200" s="384"/>
      <c r="G200" s="372"/>
      <c r="H200" s="374"/>
      <c r="I200" s="369"/>
      <c r="J200" s="370"/>
      <c r="K200" s="21"/>
    </row>
    <row r="201" spans="1:11" ht="16.5" customHeight="1" x14ac:dyDescent="0.35">
      <c r="A201" s="381"/>
      <c r="B201" s="160" t="s">
        <v>141</v>
      </c>
      <c r="C201" s="30"/>
      <c r="D201" s="30"/>
      <c r="E201" s="29"/>
      <c r="F201" s="384"/>
      <c r="G201" s="14" t="str">
        <f>IF(C201&lt;&gt;"",H201,IF(D201&lt;&gt;"",0,IF(E201&lt;&gt;"","entfällt","fehlt")))</f>
        <v>fehlt</v>
      </c>
      <c r="H201" s="16">
        <f>IF(E201&lt;&gt;"","entfällt",5)</f>
        <v>5</v>
      </c>
      <c r="I201" s="341"/>
      <c r="J201" s="342"/>
      <c r="K201" s="21"/>
    </row>
    <row r="202" spans="1:11" ht="65.25" customHeight="1" x14ac:dyDescent="0.35">
      <c r="A202" s="382"/>
      <c r="B202" s="161" t="s">
        <v>443</v>
      </c>
      <c r="C202" s="124"/>
      <c r="D202" s="124"/>
      <c r="E202" s="125"/>
      <c r="F202" s="385"/>
      <c r="G202" s="14" t="str">
        <f>IF(C202&lt;&gt;"",H202,IF(D202&lt;&gt;"",0,IF(E202&lt;&gt;"","entfällt","fehlt")))</f>
        <v>fehlt</v>
      </c>
      <c r="H202" s="16">
        <f>IF(E202&lt;&gt;"","entfällt",5)</f>
        <v>5</v>
      </c>
      <c r="I202" s="341"/>
      <c r="J202" s="342"/>
      <c r="K202" s="21"/>
    </row>
    <row r="203" spans="1:11" ht="41.25" customHeight="1" x14ac:dyDescent="0.35">
      <c r="A203" s="139" t="s">
        <v>444</v>
      </c>
      <c r="B203" s="136" t="s">
        <v>445</v>
      </c>
      <c r="C203" s="124"/>
      <c r="D203" s="124"/>
      <c r="E203" s="125"/>
      <c r="F203" s="101"/>
      <c r="G203" s="14" t="str">
        <f>IF(C203&lt;&gt;"",H203,IF(D203&lt;&gt;"",0,IF(E203&lt;&gt;"","entfällt","fehlt")))</f>
        <v>fehlt</v>
      </c>
      <c r="H203" s="16">
        <f>IF(E203&lt;&gt;"","entfällt",5)</f>
        <v>5</v>
      </c>
      <c r="I203" s="341"/>
      <c r="J203" s="342"/>
      <c r="K203" s="21"/>
    </row>
    <row r="204" spans="1:11" ht="15" customHeight="1" x14ac:dyDescent="0.35">
      <c r="A204" s="141"/>
      <c r="B204" s="87"/>
      <c r="C204" s="25"/>
      <c r="D204" s="25"/>
      <c r="E204" s="25"/>
      <c r="F204" s="42"/>
      <c r="G204" s="18"/>
      <c r="H204" s="18"/>
      <c r="I204" s="348" t="s">
        <v>16</v>
      </c>
      <c r="J204" s="348"/>
      <c r="K204" s="23">
        <f>SUM(K199:K202)</f>
        <v>0</v>
      </c>
    </row>
    <row r="205" spans="1:11" ht="20.25" customHeight="1" x14ac:dyDescent="0.35">
      <c r="A205" s="141"/>
      <c r="B205" s="87"/>
      <c r="C205" s="25"/>
      <c r="D205" s="346" t="s">
        <v>17</v>
      </c>
      <c r="E205" s="347"/>
      <c r="F205" s="26"/>
      <c r="G205" s="14">
        <f>SUM(G199:G202,K204)</f>
        <v>0</v>
      </c>
      <c r="H205" s="14">
        <f>SUM(H199:H203)</f>
        <v>20</v>
      </c>
      <c r="I205" s="23"/>
      <c r="J205" s="23"/>
      <c r="K205" s="23"/>
    </row>
    <row r="206" spans="1:11" ht="16.5" customHeight="1" x14ac:dyDescent="0.35">
      <c r="A206" s="141"/>
      <c r="B206" s="87"/>
      <c r="C206" s="25"/>
      <c r="D206" s="25"/>
      <c r="E206" s="25"/>
      <c r="F206" s="42"/>
      <c r="G206" s="18"/>
      <c r="H206" s="18"/>
      <c r="I206" s="23"/>
      <c r="J206" s="23"/>
      <c r="K206" s="23"/>
    </row>
    <row r="207" spans="1:11" ht="15.75" customHeight="1" x14ac:dyDescent="0.35">
      <c r="A207" s="377" t="s">
        <v>142</v>
      </c>
      <c r="B207" s="378"/>
      <c r="C207" s="378"/>
      <c r="D207" s="378"/>
      <c r="E207" s="379"/>
      <c r="F207" s="107"/>
      <c r="G207" s="355" t="s">
        <v>2</v>
      </c>
      <c r="H207" s="356"/>
      <c r="I207" s="364" t="s">
        <v>3</v>
      </c>
      <c r="J207" s="365"/>
      <c r="K207" s="108" t="s">
        <v>4</v>
      </c>
    </row>
    <row r="208" spans="1:11" ht="15.75" customHeight="1" x14ac:dyDescent="0.35">
      <c r="A208" s="137" t="s">
        <v>28</v>
      </c>
      <c r="B208" s="76"/>
      <c r="C208" s="104" t="s">
        <v>29</v>
      </c>
      <c r="D208" s="104" t="s">
        <v>7</v>
      </c>
      <c r="E208" s="126" t="s">
        <v>8</v>
      </c>
      <c r="F208" s="106"/>
      <c r="G208" s="15" t="s">
        <v>9</v>
      </c>
      <c r="H208" s="15" t="s">
        <v>10</v>
      </c>
      <c r="I208" s="268"/>
      <c r="J208" s="366"/>
      <c r="K208" s="105"/>
    </row>
    <row r="209" spans="1:11" ht="63" customHeight="1" x14ac:dyDescent="0.35">
      <c r="A209" s="139" t="s">
        <v>143</v>
      </c>
      <c r="B209" s="136" t="s">
        <v>379</v>
      </c>
      <c r="C209" s="27"/>
      <c r="D209" s="27"/>
      <c r="E209" s="28"/>
      <c r="F209" s="100"/>
      <c r="G209" s="14" t="str">
        <f t="shared" ref="G209:G213" si="13">IF(C209&lt;&gt;"",H209,IF(D209&lt;&gt;"",0,IF(E209&lt;&gt;"","entfällt","fehlt")))</f>
        <v>fehlt</v>
      </c>
      <c r="H209" s="16">
        <f>IF(E209&lt;&gt;"","entfällt",5)</f>
        <v>5</v>
      </c>
      <c r="I209" s="341"/>
      <c r="J209" s="349"/>
      <c r="K209" s="21"/>
    </row>
    <row r="210" spans="1:11" ht="39" x14ac:dyDescent="0.35">
      <c r="A210" s="139" t="s">
        <v>144</v>
      </c>
      <c r="B210" s="136" t="s">
        <v>378</v>
      </c>
      <c r="C210" s="27"/>
      <c r="D210" s="27"/>
      <c r="E210" s="28"/>
      <c r="F210" s="100"/>
      <c r="G210" s="14" t="str">
        <f t="shared" si="13"/>
        <v>fehlt</v>
      </c>
      <c r="H210" s="16">
        <f>IF(E210&lt;&gt;"","entfällt",10)</f>
        <v>10</v>
      </c>
      <c r="I210" s="341"/>
      <c r="J210" s="349"/>
      <c r="K210" s="21"/>
    </row>
    <row r="211" spans="1:11" ht="39" x14ac:dyDescent="0.35">
      <c r="A211" s="139" t="s">
        <v>145</v>
      </c>
      <c r="B211" s="136" t="s">
        <v>328</v>
      </c>
      <c r="C211" s="27"/>
      <c r="D211" s="27"/>
      <c r="E211" s="28"/>
      <c r="F211" s="100"/>
      <c r="G211" s="14" t="str">
        <f>IF(C211&lt;&gt;"",H211,IF(D211&lt;&gt;"",0,IF(E211&lt;&gt;"","entfällt","fehlt")))</f>
        <v>fehlt</v>
      </c>
      <c r="H211" s="16">
        <f>IF(E211&lt;&gt;"","entfällt",5)</f>
        <v>5</v>
      </c>
      <c r="I211" s="341"/>
      <c r="J211" s="349"/>
      <c r="K211" s="21"/>
    </row>
    <row r="212" spans="1:11" ht="26" x14ac:dyDescent="0.35">
      <c r="A212" s="139" t="s">
        <v>146</v>
      </c>
      <c r="B212" s="136" t="s">
        <v>147</v>
      </c>
      <c r="C212" s="27"/>
      <c r="D212" s="27"/>
      <c r="E212" s="28"/>
      <c r="F212" s="100"/>
      <c r="G212" s="14" t="str">
        <f t="shared" ref="G212" si="14">IF(C212&lt;&gt;"",H212,IF(D212&lt;&gt;"",0,IF(E212&lt;&gt;"","entfällt","fehlt")))</f>
        <v>fehlt</v>
      </c>
      <c r="H212" s="16">
        <f>IF(E212&lt;&gt;"","entfällt",5)</f>
        <v>5</v>
      </c>
      <c r="I212" s="341"/>
      <c r="J212" s="349"/>
      <c r="K212" s="21"/>
    </row>
    <row r="213" spans="1:11" ht="15.75" customHeight="1" x14ac:dyDescent="0.35">
      <c r="A213" s="139" t="s">
        <v>447</v>
      </c>
      <c r="B213" s="136" t="s">
        <v>448</v>
      </c>
      <c r="C213" s="27"/>
      <c r="D213" s="27"/>
      <c r="E213" s="28"/>
      <c r="F213" s="100"/>
      <c r="G213" s="14" t="str">
        <f t="shared" si="13"/>
        <v>fehlt</v>
      </c>
      <c r="H213" s="16">
        <f>IF(E213&lt;&gt;"","entfällt",5)</f>
        <v>5</v>
      </c>
      <c r="I213" s="341"/>
      <c r="J213" s="349"/>
      <c r="K213" s="21"/>
    </row>
    <row r="214" spans="1:11" ht="15" customHeight="1" x14ac:dyDescent="0.35">
      <c r="A214" s="141"/>
      <c r="B214" s="149"/>
      <c r="C214" s="34"/>
      <c r="D214" s="34"/>
      <c r="E214" s="92"/>
      <c r="F214" s="23"/>
      <c r="G214" s="18"/>
      <c r="H214" s="18"/>
      <c r="I214" s="348" t="s">
        <v>16</v>
      </c>
      <c r="J214" s="348"/>
      <c r="K214" s="23">
        <f>SUM(K209:K213)</f>
        <v>0</v>
      </c>
    </row>
    <row r="215" spans="1:11" x14ac:dyDescent="0.35">
      <c r="A215" s="141"/>
      <c r="B215" s="149"/>
      <c r="C215" s="34"/>
      <c r="D215" s="346" t="s">
        <v>17</v>
      </c>
      <c r="E215" s="347"/>
      <c r="F215" s="26"/>
      <c r="G215" s="14">
        <f>SUM(G209:G213,K214)</f>
        <v>0</v>
      </c>
      <c r="H215" s="14">
        <f>SUM(H209:H213)</f>
        <v>30</v>
      </c>
      <c r="I215" s="23"/>
      <c r="J215" s="23"/>
      <c r="K215" s="23"/>
    </row>
    <row r="216" spans="1:11" x14ac:dyDescent="0.35">
      <c r="A216" s="141"/>
      <c r="B216" s="149"/>
      <c r="C216" s="34"/>
      <c r="D216" s="34"/>
      <c r="E216" s="92"/>
      <c r="F216" s="23"/>
      <c r="G216" s="18"/>
      <c r="H216" s="18"/>
      <c r="I216" s="23"/>
      <c r="J216" s="23"/>
      <c r="K216" s="23"/>
    </row>
    <row r="217" spans="1:11" ht="15.5" x14ac:dyDescent="0.35">
      <c r="A217" s="387" t="s">
        <v>148</v>
      </c>
      <c r="B217" s="388"/>
      <c r="C217" s="388"/>
      <c r="D217" s="388"/>
      <c r="E217" s="389"/>
      <c r="F217" s="247"/>
      <c r="G217" s="364" t="s">
        <v>2</v>
      </c>
      <c r="H217" s="390"/>
      <c r="I217" s="364" t="s">
        <v>3</v>
      </c>
      <c r="J217" s="365"/>
      <c r="K217" s="108" t="s">
        <v>4</v>
      </c>
    </row>
    <row r="218" spans="1:11" ht="15.75" customHeight="1" x14ac:dyDescent="0.35">
      <c r="A218" s="137" t="s">
        <v>28</v>
      </c>
      <c r="B218" s="162"/>
      <c r="C218" s="104" t="s">
        <v>29</v>
      </c>
      <c r="D218" s="104" t="s">
        <v>7</v>
      </c>
      <c r="E218" s="126" t="s">
        <v>8</v>
      </c>
      <c r="F218" s="41"/>
      <c r="G218" s="41" t="s">
        <v>9</v>
      </c>
      <c r="H218" s="41" t="s">
        <v>10</v>
      </c>
      <c r="I218" s="314"/>
      <c r="J218" s="375"/>
      <c r="K218" s="248"/>
    </row>
    <row r="219" spans="1:11" ht="28.5" customHeight="1" x14ac:dyDescent="0.35">
      <c r="A219" s="139" t="s">
        <v>149</v>
      </c>
      <c r="B219" s="136" t="s">
        <v>380</v>
      </c>
      <c r="C219" s="8"/>
      <c r="D219" s="8"/>
      <c r="E219" s="9"/>
      <c r="F219" s="122"/>
      <c r="G219" s="14" t="str">
        <f t="shared" ref="G219:G220" si="15">IF(C219&lt;&gt;"",H219,IF(D219&lt;&gt;"",0,IF(E219&lt;&gt;"","entfällt","fehlt")))</f>
        <v>fehlt</v>
      </c>
      <c r="H219" s="16">
        <f t="shared" ref="H219:H220" si="16">IF(E219&lt;&gt;"","entfällt",5)</f>
        <v>5</v>
      </c>
      <c r="I219" s="341"/>
      <c r="J219" s="349"/>
      <c r="K219" s="21"/>
    </row>
    <row r="220" spans="1:11" ht="39" x14ac:dyDescent="0.35">
      <c r="A220" s="139" t="s">
        <v>150</v>
      </c>
      <c r="B220" s="136" t="s">
        <v>329</v>
      </c>
      <c r="C220" s="8"/>
      <c r="D220" s="8"/>
      <c r="E220" s="9"/>
      <c r="F220" s="122"/>
      <c r="G220" s="14" t="str">
        <f t="shared" si="15"/>
        <v>fehlt</v>
      </c>
      <c r="H220" s="16">
        <f t="shared" si="16"/>
        <v>5</v>
      </c>
      <c r="I220" s="341"/>
      <c r="J220" s="349"/>
      <c r="K220" s="21"/>
    </row>
    <row r="221" spans="1:11" ht="26" x14ac:dyDescent="0.35">
      <c r="A221" s="139" t="s">
        <v>151</v>
      </c>
      <c r="B221" s="136" t="s">
        <v>327</v>
      </c>
      <c r="C221" s="27"/>
      <c r="D221" s="27"/>
      <c r="E221" s="28"/>
      <c r="F221" s="100"/>
      <c r="G221" s="14" t="str">
        <f>IF(C221&lt;&gt;"",H221,IF(D221&lt;&gt;"",0,IF(E221&lt;&gt;"","entfällt","fehlt")))</f>
        <v>fehlt</v>
      </c>
      <c r="H221" s="16">
        <f>IF(E221&lt;&gt;"","entfällt",5)</f>
        <v>5</v>
      </c>
      <c r="I221" s="178"/>
      <c r="J221" s="179"/>
      <c r="K221" s="21"/>
    </row>
    <row r="222" spans="1:11" x14ac:dyDescent="0.35">
      <c r="A222" s="141"/>
      <c r="B222" s="149"/>
      <c r="C222" s="34"/>
      <c r="D222" s="34"/>
      <c r="E222" s="92"/>
      <c r="F222" s="23"/>
      <c r="G222" s="18"/>
      <c r="H222" s="18"/>
      <c r="I222" s="361" t="s">
        <v>16</v>
      </c>
      <c r="J222" s="361"/>
      <c r="K222" s="23">
        <v>0</v>
      </c>
    </row>
    <row r="223" spans="1:11" x14ac:dyDescent="0.35">
      <c r="A223" s="141"/>
      <c r="B223" s="149"/>
      <c r="C223" s="34"/>
      <c r="D223" s="362" t="s">
        <v>17</v>
      </c>
      <c r="E223" s="363"/>
      <c r="F223" s="246"/>
      <c r="G223" s="17">
        <f>SUM(G219:G221,K222)</f>
        <v>0</v>
      </c>
      <c r="H223" s="17">
        <f>SUM(H219:H221)</f>
        <v>15</v>
      </c>
    </row>
    <row r="224" spans="1:11" ht="15" thickBot="1" x14ac:dyDescent="0.4">
      <c r="A224" s="141"/>
      <c r="B224" s="149"/>
      <c r="C224" s="34"/>
      <c r="D224" s="95"/>
      <c r="E224" s="95"/>
      <c r="F224" s="42"/>
      <c r="G224" s="37"/>
      <c r="H224" s="37"/>
    </row>
    <row r="225" spans="1:8" ht="15" hidden="1" thickBot="1" x14ac:dyDescent="0.4">
      <c r="A225" s="143"/>
      <c r="B225" s="180"/>
      <c r="C225" s="42"/>
      <c r="D225" s="42"/>
      <c r="E225" s="42"/>
      <c r="F225" s="42"/>
      <c r="G225" s="42"/>
      <c r="H225" s="42"/>
    </row>
    <row r="226" spans="1:8" ht="15" thickBot="1" x14ac:dyDescent="0.4">
      <c r="A226" s="143"/>
      <c r="B226" s="180"/>
      <c r="C226" s="343" t="s">
        <v>278</v>
      </c>
      <c r="D226" s="344"/>
      <c r="E226" s="345"/>
      <c r="F226" s="249"/>
      <c r="G226" s="250">
        <f>G15+G27+G41+G49+G60+G68+G75+G84+G99+G107+G120+G129+G137+G144+G151+G163+G172+G179+G186+G194+G205+G215+G223</f>
        <v>0</v>
      </c>
      <c r="H226" s="250">
        <f>H15+H27+H41+H49+H60+H68+H75+H84+H99+H107+H120+H129+H137+H144+H151+H163+H172+H179+H186+H194+H205+H215+H223</f>
        <v>641</v>
      </c>
    </row>
  </sheetData>
  <sheetProtection selectLockedCells="1"/>
  <protectedRanges>
    <protectedRange sqref="C223:D224" name="Bereich1_4"/>
  </protectedRanges>
  <mergeCells count="237">
    <mergeCell ref="D15:E15"/>
    <mergeCell ref="A17:E17"/>
    <mergeCell ref="G17:H17"/>
    <mergeCell ref="I17:J17"/>
    <mergeCell ref="I18:J18"/>
    <mergeCell ref="I34:J34"/>
    <mergeCell ref="I35:J35"/>
    <mergeCell ref="I36:J36"/>
    <mergeCell ref="I37:J37"/>
    <mergeCell ref="A31:E31"/>
    <mergeCell ref="G31:H31"/>
    <mergeCell ref="I31:J31"/>
    <mergeCell ref="I32:J32"/>
    <mergeCell ref="I33:J33"/>
    <mergeCell ref="A29:K29"/>
    <mergeCell ref="I19:J19"/>
    <mergeCell ref="I21:J21"/>
    <mergeCell ref="I22:J22"/>
    <mergeCell ref="I23:J23"/>
    <mergeCell ref="I25:J25"/>
    <mergeCell ref="D27:E27"/>
    <mergeCell ref="A1:K1"/>
    <mergeCell ref="I7:J7"/>
    <mergeCell ref="I8:J8"/>
    <mergeCell ref="I9:J9"/>
    <mergeCell ref="I11:J11"/>
    <mergeCell ref="I12:J12"/>
    <mergeCell ref="I5:J6"/>
    <mergeCell ref="A3:E3"/>
    <mergeCell ref="G3:H3"/>
    <mergeCell ref="I3:J3"/>
    <mergeCell ref="I4:J4"/>
    <mergeCell ref="A5:A10"/>
    <mergeCell ref="I10:J10"/>
    <mergeCell ref="A51:E51"/>
    <mergeCell ref="G51:H51"/>
    <mergeCell ref="I51:J51"/>
    <mergeCell ref="I39:J39"/>
    <mergeCell ref="D41:E41"/>
    <mergeCell ref="I52:J52"/>
    <mergeCell ref="I48:J48"/>
    <mergeCell ref="A43:E43"/>
    <mergeCell ref="G43:H43"/>
    <mergeCell ref="I43:J43"/>
    <mergeCell ref="I44:J44"/>
    <mergeCell ref="I45:J45"/>
    <mergeCell ref="I46:J46"/>
    <mergeCell ref="I47:J47"/>
    <mergeCell ref="D49:E49"/>
    <mergeCell ref="I67:J67"/>
    <mergeCell ref="D68:E68"/>
    <mergeCell ref="I63:J63"/>
    <mergeCell ref="I53:J53"/>
    <mergeCell ref="I54:J54"/>
    <mergeCell ref="I55:J55"/>
    <mergeCell ref="D60:E60"/>
    <mergeCell ref="A62:E62"/>
    <mergeCell ref="G62:H62"/>
    <mergeCell ref="I58:J58"/>
    <mergeCell ref="I59:J59"/>
    <mergeCell ref="I62:J62"/>
    <mergeCell ref="I64:J64"/>
    <mergeCell ref="I65:J65"/>
    <mergeCell ref="I66:J66"/>
    <mergeCell ref="I56:J56"/>
    <mergeCell ref="I57:J57"/>
    <mergeCell ref="I78:J78"/>
    <mergeCell ref="I88:J88"/>
    <mergeCell ref="A77:E77"/>
    <mergeCell ref="G77:H77"/>
    <mergeCell ref="D75:E75"/>
    <mergeCell ref="I74:J74"/>
    <mergeCell ref="A70:E70"/>
    <mergeCell ref="G70:H70"/>
    <mergeCell ref="I70:J70"/>
    <mergeCell ref="I71:J71"/>
    <mergeCell ref="I77:J77"/>
    <mergeCell ref="I83:J83"/>
    <mergeCell ref="D84:E84"/>
    <mergeCell ref="A86:K86"/>
    <mergeCell ref="I72:J72"/>
    <mergeCell ref="I73:J73"/>
    <mergeCell ref="I79:J79"/>
    <mergeCell ref="I80:J80"/>
    <mergeCell ref="I81:J81"/>
    <mergeCell ref="I82:J82"/>
    <mergeCell ref="A101:E101"/>
    <mergeCell ref="G101:H101"/>
    <mergeCell ref="I101:J101"/>
    <mergeCell ref="I103:J103"/>
    <mergeCell ref="I104:J104"/>
    <mergeCell ref="I105:J105"/>
    <mergeCell ref="A109:K109"/>
    <mergeCell ref="I106:J106"/>
    <mergeCell ref="A88:E88"/>
    <mergeCell ref="G88:H88"/>
    <mergeCell ref="A217:E217"/>
    <mergeCell ref="G217:H217"/>
    <mergeCell ref="I92:J92"/>
    <mergeCell ref="I133:J133"/>
    <mergeCell ref="D137:E137"/>
    <mergeCell ref="I142:J142"/>
    <mergeCell ref="A131:E131"/>
    <mergeCell ref="G131:H131"/>
    <mergeCell ref="I131:J131"/>
    <mergeCell ref="A122:E122"/>
    <mergeCell ref="G122:H122"/>
    <mergeCell ref="I122:J122"/>
    <mergeCell ref="I123:J123"/>
    <mergeCell ref="I117:J117"/>
    <mergeCell ref="I126:J126"/>
    <mergeCell ref="I127:J127"/>
    <mergeCell ref="I128:J128"/>
    <mergeCell ref="I118:J118"/>
    <mergeCell ref="I119:J119"/>
    <mergeCell ref="I124:J124"/>
    <mergeCell ref="I125:J125"/>
    <mergeCell ref="D129:E129"/>
    <mergeCell ref="D120:E120"/>
    <mergeCell ref="A111:E111"/>
    <mergeCell ref="I169:J169"/>
    <mergeCell ref="I14:J14"/>
    <mergeCell ref="I26:J26"/>
    <mergeCell ref="I40:J40"/>
    <mergeCell ref="A207:E207"/>
    <mergeCell ref="G207:H207"/>
    <mergeCell ref="I209:J209"/>
    <mergeCell ref="A199:A202"/>
    <mergeCell ref="F199:F202"/>
    <mergeCell ref="A195:K195"/>
    <mergeCell ref="A197:E197"/>
    <mergeCell ref="G197:H197"/>
    <mergeCell ref="I188:J188"/>
    <mergeCell ref="I189:J189"/>
    <mergeCell ref="I197:J197"/>
    <mergeCell ref="A181:E181"/>
    <mergeCell ref="I181:J181"/>
    <mergeCell ref="I182:J182"/>
    <mergeCell ref="I183:J183"/>
    <mergeCell ref="A174:E174"/>
    <mergeCell ref="G174:H174"/>
    <mergeCell ref="G111:H111"/>
    <mergeCell ref="I111:J111"/>
    <mergeCell ref="I112:J112"/>
    <mergeCell ref="A146:E146"/>
    <mergeCell ref="G146:H146"/>
    <mergeCell ref="I146:J146"/>
    <mergeCell ref="I147:J147"/>
    <mergeCell ref="A139:E139"/>
    <mergeCell ref="G139:H139"/>
    <mergeCell ref="I139:J139"/>
    <mergeCell ref="I140:J140"/>
    <mergeCell ref="I132:J132"/>
    <mergeCell ref="I134:J134"/>
    <mergeCell ref="I154:J154"/>
    <mergeCell ref="I155:J155"/>
    <mergeCell ref="I93:J93"/>
    <mergeCell ref="I94:J94"/>
    <mergeCell ref="I95:J95"/>
    <mergeCell ref="I96:J96"/>
    <mergeCell ref="I150:J150"/>
    <mergeCell ref="I136:J136"/>
    <mergeCell ref="I143:J143"/>
    <mergeCell ref="I148:J148"/>
    <mergeCell ref="I141:J141"/>
    <mergeCell ref="I102:J102"/>
    <mergeCell ref="I218:J218"/>
    <mergeCell ref="I219:J219"/>
    <mergeCell ref="I220:J220"/>
    <mergeCell ref="I89:J89"/>
    <mergeCell ref="I90:J90"/>
    <mergeCell ref="I91:J91"/>
    <mergeCell ref="I113:J113"/>
    <mergeCell ref="I114:J114"/>
    <mergeCell ref="I115:J115"/>
    <mergeCell ref="I116:J116"/>
    <mergeCell ref="I97:J97"/>
    <mergeCell ref="I98:J98"/>
    <mergeCell ref="I161:J161"/>
    <mergeCell ref="I174:J174"/>
    <mergeCell ref="I175:J175"/>
    <mergeCell ref="I170:J170"/>
    <mergeCell ref="I176:J176"/>
    <mergeCell ref="A165:K165"/>
    <mergeCell ref="A167:E167"/>
    <mergeCell ref="G167:H167"/>
    <mergeCell ref="I167:J167"/>
    <mergeCell ref="I168:J168"/>
    <mergeCell ref="A153:E153"/>
    <mergeCell ref="I153:J153"/>
    <mergeCell ref="I13:J13"/>
    <mergeCell ref="I203:J203"/>
    <mergeCell ref="I212:J212"/>
    <mergeCell ref="I162:J162"/>
    <mergeCell ref="D163:E163"/>
    <mergeCell ref="G153:H153"/>
    <mergeCell ref="D151:E151"/>
    <mergeCell ref="D144:E144"/>
    <mergeCell ref="I149:J149"/>
    <mergeCell ref="D205:E205"/>
    <mergeCell ref="D172:E172"/>
    <mergeCell ref="I171:J171"/>
    <mergeCell ref="I198:J198"/>
    <mergeCell ref="D186:E186"/>
    <mergeCell ref="D194:E194"/>
    <mergeCell ref="I190:J190"/>
    <mergeCell ref="I191:J191"/>
    <mergeCell ref="I207:J207"/>
    <mergeCell ref="I208:J208"/>
    <mergeCell ref="I204:J204"/>
    <mergeCell ref="I201:J201"/>
    <mergeCell ref="I199:J200"/>
    <mergeCell ref="G199:G200"/>
    <mergeCell ref="H199:H200"/>
    <mergeCell ref="C226:E226"/>
    <mergeCell ref="D215:E215"/>
    <mergeCell ref="D179:E179"/>
    <mergeCell ref="I178:J178"/>
    <mergeCell ref="I177:J177"/>
    <mergeCell ref="A188:E188"/>
    <mergeCell ref="G188:H188"/>
    <mergeCell ref="G181:H181"/>
    <mergeCell ref="I192:J192"/>
    <mergeCell ref="I193:J193"/>
    <mergeCell ref="I184:J184"/>
    <mergeCell ref="I185:J185"/>
    <mergeCell ref="I202:J202"/>
    <mergeCell ref="C199:C200"/>
    <mergeCell ref="D199:D200"/>
    <mergeCell ref="E199:E200"/>
    <mergeCell ref="I222:J222"/>
    <mergeCell ref="I214:J214"/>
    <mergeCell ref="I210:J210"/>
    <mergeCell ref="I211:J211"/>
    <mergeCell ref="D223:E223"/>
    <mergeCell ref="I213:J213"/>
    <mergeCell ref="I217:J217"/>
  </mergeCells>
  <conditionalFormatting sqref="G1:G162 H226 G201:G1048576">
    <cfRule type="containsText" dxfId="10" priority="10" operator="containsText" text="fehlt">
      <formula>NOT(ISERROR(SEARCH("fehlt",G1)))</formula>
    </cfRule>
  </conditionalFormatting>
  <conditionalFormatting sqref="I10:J10 G164:G198 G199:H200">
    <cfRule type="containsText" dxfId="9" priority="14" operator="containsText" text="fehlt">
      <formula>NOT(ISERROR(SEARCH("fehlt",G10)))</formula>
    </cfRule>
  </conditionalFormatting>
  <pageMargins left="0.70866141732283472" right="0.70866141732283472" top="0.78740157480314965" bottom="0.78740157480314965" header="7.874015748031496E-2" footer="7.874015748031496E-2"/>
  <pageSetup paperSize="9" scale="95" orientation="landscape" r:id="rId1"/>
  <headerFooter>
    <oddHeader xml:space="preserve">&amp;L&amp;G&amp;C&amp;"-,Fett"&amp;14
&amp;11Lieferantenaudit Frageliste&amp;RFB-QM-011
Version 002
Bearbeiter: S. Teuscher
</oddHeader>
  </headerFooter>
  <rowBreaks count="14" manualBreakCount="14">
    <brk id="15" max="10" man="1"/>
    <brk id="28" max="10" man="1"/>
    <brk id="41" max="10" man="1"/>
    <brk id="50" max="10" man="1"/>
    <brk id="69" max="10" man="1"/>
    <brk id="85" max="16383" man="1"/>
    <brk id="100" max="10" man="1"/>
    <brk id="108" max="10" man="1"/>
    <brk id="121" max="10" man="1"/>
    <brk id="138" max="10" man="1"/>
    <brk id="152" max="10" man="1"/>
    <brk id="164" max="10" man="1"/>
    <brk id="186" max="10" man="1"/>
    <brk id="205" max="10" man="1"/>
  </rowBreaks>
  <colBreaks count="1" manualBreakCount="1">
    <brk id="11" max="1048575" man="1"/>
  </colBreaks>
  <ignoredErrors>
    <ignoredError sqref="H136 G14:H14" unlockedFormula="1"/>
    <ignoredError sqref="H23 H210" 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0</xdr:col>
                    <xdr:colOff>1384300</xdr:colOff>
                    <xdr:row>232</xdr:row>
                    <xdr:rowOff>0</xdr:rowOff>
                  </from>
                  <to>
                    <xdr:col>1</xdr:col>
                    <xdr:colOff>1143000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0</xdr:col>
                    <xdr:colOff>1384300</xdr:colOff>
                    <xdr:row>232</xdr:row>
                    <xdr:rowOff>0</xdr:rowOff>
                  </from>
                  <to>
                    <xdr:col>1</xdr:col>
                    <xdr:colOff>1143000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7</xdr:col>
                    <xdr:colOff>736600</xdr:colOff>
                    <xdr:row>160</xdr:row>
                    <xdr:rowOff>127000</xdr:rowOff>
                  </from>
                  <to>
                    <xdr:col>9</xdr:col>
                    <xdr:colOff>450850</xdr:colOff>
                    <xdr:row>160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7</xdr:col>
                    <xdr:colOff>736600</xdr:colOff>
                    <xdr:row>160</xdr:row>
                    <xdr:rowOff>304800</xdr:rowOff>
                  </from>
                  <to>
                    <xdr:col>9</xdr:col>
                    <xdr:colOff>450850</xdr:colOff>
                    <xdr:row>160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7</xdr:col>
                    <xdr:colOff>736600</xdr:colOff>
                    <xdr:row>160</xdr:row>
                    <xdr:rowOff>622300</xdr:rowOff>
                  </from>
                  <to>
                    <xdr:col>9</xdr:col>
                    <xdr:colOff>450850</xdr:colOff>
                    <xdr:row>160</xdr:row>
                    <xdr:rowOff>831850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7</xdr:col>
                    <xdr:colOff>736600</xdr:colOff>
                    <xdr:row>160</xdr:row>
                    <xdr:rowOff>781050</xdr:rowOff>
                  </from>
                  <to>
                    <xdr:col>9</xdr:col>
                    <xdr:colOff>450850</xdr:colOff>
                    <xdr:row>160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160</xdr:row>
                    <xdr:rowOff>1117600</xdr:rowOff>
                  </from>
                  <to>
                    <xdr:col>9</xdr:col>
                    <xdr:colOff>457200</xdr:colOff>
                    <xdr:row>160</xdr:row>
                    <xdr:rowOff>1327150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160</xdr:row>
                    <xdr:rowOff>1276350</xdr:rowOff>
                  </from>
                  <to>
                    <xdr:col>9</xdr:col>
                    <xdr:colOff>457200</xdr:colOff>
                    <xdr:row>160</xdr:row>
                    <xdr:rowOff>1485900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160</xdr:row>
                    <xdr:rowOff>1441450</xdr:rowOff>
                  </from>
                  <to>
                    <xdr:col>9</xdr:col>
                    <xdr:colOff>457200</xdr:colOff>
                    <xdr:row>161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8</xdr:col>
                    <xdr:colOff>50800</xdr:colOff>
                    <xdr:row>9</xdr:row>
                    <xdr:rowOff>12700</xdr:rowOff>
                  </from>
                  <to>
                    <xdr:col>8</xdr:col>
                    <xdr:colOff>1181100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8</xdr:col>
                    <xdr:colOff>57150</xdr:colOff>
                    <xdr:row>9</xdr:row>
                    <xdr:rowOff>209550</xdr:rowOff>
                  </from>
                  <to>
                    <xdr:col>8</xdr:col>
                    <xdr:colOff>1193800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9</xdr:row>
                    <xdr:rowOff>412750</xdr:rowOff>
                  </from>
                  <to>
                    <xdr:col>8</xdr:col>
                    <xdr:colOff>1193800</xdr:colOff>
                    <xdr:row>9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>
                <anchor moveWithCells="1">
                  <from>
                    <xdr:col>8</xdr:col>
                    <xdr:colOff>1384300</xdr:colOff>
                    <xdr:row>9</xdr:row>
                    <xdr:rowOff>0</xdr:rowOff>
                  </from>
                  <to>
                    <xdr:col>9</xdr:col>
                    <xdr:colOff>1085850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Check Box 13">
              <controlPr defaultSize="0" autoFill="0" autoLine="0" autoPict="0">
                <anchor moveWithCells="1">
                  <from>
                    <xdr:col>8</xdr:col>
                    <xdr:colOff>1384300</xdr:colOff>
                    <xdr:row>9</xdr:row>
                    <xdr:rowOff>209550</xdr:rowOff>
                  </from>
                  <to>
                    <xdr:col>9</xdr:col>
                    <xdr:colOff>1085850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9" name="Check Box 14">
              <controlPr defaultSize="0" autoFill="0" autoLine="0" autoPict="0">
                <anchor moveWithCells="1">
                  <from>
                    <xdr:col>8</xdr:col>
                    <xdr:colOff>1384300</xdr:colOff>
                    <xdr:row>9</xdr:row>
                    <xdr:rowOff>431800</xdr:rowOff>
                  </from>
                  <to>
                    <xdr:col>9</xdr:col>
                    <xdr:colOff>1085850</xdr:colOff>
                    <xdr:row>9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0" name="Check Box 15">
              <controlPr defaultSize="0" autoFill="0" autoLine="0" autoPict="0">
                <anchor moveWithCells="1">
                  <from>
                    <xdr:col>8</xdr:col>
                    <xdr:colOff>57150</xdr:colOff>
                    <xdr:row>9</xdr:row>
                    <xdr:rowOff>622300</xdr:rowOff>
                  </from>
                  <to>
                    <xdr:col>8</xdr:col>
                    <xdr:colOff>1193800</xdr:colOff>
                    <xdr:row>9</xdr:row>
                    <xdr:rowOff>831850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1" name="Check Box 16">
              <controlPr defaultSize="0" autoFill="0" autoLine="0" autoPict="0">
                <anchor moveWithCells="1">
                  <from>
                    <xdr:col>1</xdr:col>
                    <xdr:colOff>50800</xdr:colOff>
                    <xdr:row>232</xdr:row>
                    <xdr:rowOff>0</xdr:rowOff>
                  </from>
                  <to>
                    <xdr:col>1</xdr:col>
                    <xdr:colOff>1181100</xdr:colOff>
                    <xdr:row>233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2" name="Check Box 17">
              <controlPr defaultSize="0" autoFill="0" autoLine="0" autoPict="0">
                <anchor moveWithCells="1">
                  <from>
                    <xdr:col>1</xdr:col>
                    <xdr:colOff>57150</xdr:colOff>
                    <xdr:row>232</xdr:row>
                    <xdr:rowOff>0</xdr:rowOff>
                  </from>
                  <to>
                    <xdr:col>1</xdr:col>
                    <xdr:colOff>1193800</xdr:colOff>
                    <xdr:row>233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3" name="Check Box 18">
              <controlPr defaultSize="0" autoFill="0" autoLine="0" autoPict="0">
                <anchor moveWithCells="1">
                  <from>
                    <xdr:col>1</xdr:col>
                    <xdr:colOff>57150</xdr:colOff>
                    <xdr:row>232</xdr:row>
                    <xdr:rowOff>0</xdr:rowOff>
                  </from>
                  <to>
                    <xdr:col>1</xdr:col>
                    <xdr:colOff>1193800</xdr:colOff>
                    <xdr:row>233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4" name="Check Box 19">
              <controlPr defaultSize="0" autoFill="0" autoLine="0" autoPict="0">
                <anchor moveWithCells="1">
                  <from>
                    <xdr:col>0</xdr:col>
                    <xdr:colOff>1384300</xdr:colOff>
                    <xdr:row>232</xdr:row>
                    <xdr:rowOff>0</xdr:rowOff>
                  </from>
                  <to>
                    <xdr:col>1</xdr:col>
                    <xdr:colOff>1143000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57150</xdr:colOff>
                    <xdr:row>232</xdr:row>
                    <xdr:rowOff>0</xdr:rowOff>
                  </from>
                  <to>
                    <xdr:col>1</xdr:col>
                    <xdr:colOff>1193800</xdr:colOff>
                    <xdr:row>233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165100</xdr:colOff>
                    <xdr:row>232</xdr:row>
                    <xdr:rowOff>0</xdr:rowOff>
                  </from>
                  <to>
                    <xdr:col>1</xdr:col>
                    <xdr:colOff>1295400</xdr:colOff>
                    <xdr:row>233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7" name="Check Box 58">
              <controlPr defaultSize="0" autoFill="0" autoLine="0" autoPict="0">
                <anchor moveWithCells="1">
                  <from>
                    <xdr:col>1</xdr:col>
                    <xdr:colOff>50800</xdr:colOff>
                    <xdr:row>232</xdr:row>
                    <xdr:rowOff>0</xdr:rowOff>
                  </from>
                  <to>
                    <xdr:col>1</xdr:col>
                    <xdr:colOff>1181100</xdr:colOff>
                    <xdr:row>233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8" name="Check Box 59">
              <controlPr defaultSize="0" autoFill="0" autoLine="0" autoPict="0">
                <anchor moveWithCells="1">
                  <from>
                    <xdr:col>1</xdr:col>
                    <xdr:colOff>57150</xdr:colOff>
                    <xdr:row>232</xdr:row>
                    <xdr:rowOff>0</xdr:rowOff>
                  </from>
                  <to>
                    <xdr:col>1</xdr:col>
                    <xdr:colOff>1193800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9" name="Check Box 60">
              <controlPr defaultSize="0" autoFill="0" autoLine="0" autoPict="0">
                <anchor moveWithCells="1">
                  <from>
                    <xdr:col>1</xdr:col>
                    <xdr:colOff>57150</xdr:colOff>
                    <xdr:row>232</xdr:row>
                    <xdr:rowOff>0</xdr:rowOff>
                  </from>
                  <to>
                    <xdr:col>1</xdr:col>
                    <xdr:colOff>1193800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0" name="Check Box 61">
              <controlPr defaultSize="0" autoFill="0" autoLine="0" autoPict="0">
                <anchor moveWithCells="1">
                  <from>
                    <xdr:col>0</xdr:col>
                    <xdr:colOff>1384300</xdr:colOff>
                    <xdr:row>232</xdr:row>
                    <xdr:rowOff>0</xdr:rowOff>
                  </from>
                  <to>
                    <xdr:col>1</xdr:col>
                    <xdr:colOff>1136650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1" name="Check Box 62">
              <controlPr defaultSize="0" autoFill="0" autoLine="0" autoPict="0">
                <anchor moveWithCells="1">
                  <from>
                    <xdr:col>0</xdr:col>
                    <xdr:colOff>1384300</xdr:colOff>
                    <xdr:row>232</xdr:row>
                    <xdr:rowOff>0</xdr:rowOff>
                  </from>
                  <to>
                    <xdr:col>1</xdr:col>
                    <xdr:colOff>1136650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2" name="Check Box 63">
              <controlPr defaultSize="0" autoFill="0" autoLine="0" autoPict="0">
                <anchor moveWithCells="1">
                  <from>
                    <xdr:col>0</xdr:col>
                    <xdr:colOff>1384300</xdr:colOff>
                    <xdr:row>232</xdr:row>
                    <xdr:rowOff>0</xdr:rowOff>
                  </from>
                  <to>
                    <xdr:col>1</xdr:col>
                    <xdr:colOff>1136650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3" name="Check Box 64">
              <controlPr defaultSize="0" autoFill="0" autoLine="0" autoPict="0">
                <anchor moveWithCells="1">
                  <from>
                    <xdr:col>1</xdr:col>
                    <xdr:colOff>57150</xdr:colOff>
                    <xdr:row>232</xdr:row>
                    <xdr:rowOff>0</xdr:rowOff>
                  </from>
                  <to>
                    <xdr:col>1</xdr:col>
                    <xdr:colOff>1193800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4" name="Check Box 65">
              <controlPr defaultSize="0" autoFill="0" autoLine="0" autoPict="0">
                <anchor moveWithCells="1">
                  <from>
                    <xdr:col>1</xdr:col>
                    <xdr:colOff>50800</xdr:colOff>
                    <xdr:row>232</xdr:row>
                    <xdr:rowOff>0</xdr:rowOff>
                  </from>
                  <to>
                    <xdr:col>1</xdr:col>
                    <xdr:colOff>1181100</xdr:colOff>
                    <xdr:row>233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5" name="Check Box 66">
              <controlPr defaultSize="0" autoFill="0" autoLine="0" autoPict="0">
                <anchor moveWithCells="1">
                  <from>
                    <xdr:col>1</xdr:col>
                    <xdr:colOff>57150</xdr:colOff>
                    <xdr:row>232</xdr:row>
                    <xdr:rowOff>0</xdr:rowOff>
                  </from>
                  <to>
                    <xdr:col>1</xdr:col>
                    <xdr:colOff>1193800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6" name="Check Box 67">
              <controlPr defaultSize="0" autoFill="0" autoLine="0" autoPict="0">
                <anchor moveWithCells="1">
                  <from>
                    <xdr:col>1</xdr:col>
                    <xdr:colOff>57150</xdr:colOff>
                    <xdr:row>232</xdr:row>
                    <xdr:rowOff>0</xdr:rowOff>
                  </from>
                  <to>
                    <xdr:col>1</xdr:col>
                    <xdr:colOff>1193800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7" name="Check Box 69">
              <controlPr defaultSize="0" autoFill="0" autoLine="0" autoPict="0">
                <anchor moveWithCells="1">
                  <from>
                    <xdr:col>1</xdr:col>
                    <xdr:colOff>1136650</xdr:colOff>
                    <xdr:row>232</xdr:row>
                    <xdr:rowOff>0</xdr:rowOff>
                  </from>
                  <to>
                    <xdr:col>1</xdr:col>
                    <xdr:colOff>2565400</xdr:colOff>
                    <xdr:row>233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8" name="Check Box 72">
              <controlPr defaultSize="0" autoFill="0" autoLine="0" autoPict="0">
                <anchor moveWithCells="1">
                  <from>
                    <xdr:col>1</xdr:col>
                    <xdr:colOff>57150</xdr:colOff>
                    <xdr:row>245</xdr:row>
                    <xdr:rowOff>0</xdr:rowOff>
                  </from>
                  <to>
                    <xdr:col>1</xdr:col>
                    <xdr:colOff>1193800</xdr:colOff>
                    <xdr:row>246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K114"/>
  <sheetViews>
    <sheetView view="pageLayout" topLeftCell="A123" zoomScaleNormal="100" workbookViewId="0">
      <selection activeCell="J10" sqref="J10"/>
    </sheetView>
  </sheetViews>
  <sheetFormatPr baseColWidth="10" defaultColWidth="11.453125" defaultRowHeight="14.5" x14ac:dyDescent="0.35"/>
  <cols>
    <col min="1" max="1" width="6.26953125" style="148" customWidth="1"/>
    <col min="2" max="2" width="39.81640625" customWidth="1"/>
    <col min="3" max="3" width="4.81640625" style="145" customWidth="1"/>
    <col min="4" max="4" width="5" style="145" customWidth="1"/>
    <col min="5" max="5" width="4.81640625" style="145" customWidth="1"/>
    <col min="6" max="6" width="0.54296875" customWidth="1"/>
    <col min="7" max="7" width="9.81640625" customWidth="1"/>
    <col min="8" max="8" width="9.26953125" customWidth="1"/>
    <col min="9" max="10" width="20" customWidth="1"/>
    <col min="11" max="11" width="13.26953125" customWidth="1"/>
    <col min="12" max="13" width="11.453125" customWidth="1"/>
    <col min="14" max="14" width="12.7265625" customWidth="1"/>
  </cols>
  <sheetData>
    <row r="1" spans="1:11" ht="18.5" x14ac:dyDescent="0.35">
      <c r="A1" s="318" t="s">
        <v>413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7.5" customHeight="1" x14ac:dyDescent="0.35">
      <c r="A2" s="141"/>
      <c r="B2" s="71"/>
      <c r="C2" s="216"/>
      <c r="D2" s="216"/>
      <c r="E2" s="216"/>
      <c r="F2" s="72"/>
      <c r="G2" s="72"/>
      <c r="H2" s="73"/>
      <c r="I2" s="74"/>
      <c r="K2" s="42"/>
    </row>
    <row r="3" spans="1:11" ht="15.5" x14ac:dyDescent="0.35">
      <c r="A3" s="319" t="s">
        <v>492</v>
      </c>
      <c r="B3" s="320"/>
      <c r="C3" s="320"/>
      <c r="D3" s="320"/>
      <c r="E3" s="321"/>
      <c r="F3" s="130"/>
      <c r="G3" s="264" t="s">
        <v>2</v>
      </c>
      <c r="H3" s="265"/>
      <c r="I3" s="266" t="s">
        <v>3</v>
      </c>
      <c r="J3" s="267"/>
      <c r="K3" s="75" t="s">
        <v>4</v>
      </c>
    </row>
    <row r="4" spans="1:11" x14ac:dyDescent="0.35">
      <c r="A4" s="137" t="s">
        <v>28</v>
      </c>
      <c r="B4" s="76"/>
      <c r="C4" s="217" t="s">
        <v>6</v>
      </c>
      <c r="D4" s="217" t="s">
        <v>7</v>
      </c>
      <c r="E4" s="217" t="s">
        <v>8</v>
      </c>
      <c r="F4" s="130"/>
      <c r="G4" s="45" t="s">
        <v>9</v>
      </c>
      <c r="H4" s="46" t="s">
        <v>10</v>
      </c>
      <c r="I4" s="268"/>
      <c r="J4" s="269"/>
      <c r="K4" s="78"/>
    </row>
    <row r="5" spans="1:11" x14ac:dyDescent="0.35">
      <c r="A5" s="140" t="s">
        <v>223</v>
      </c>
      <c r="B5" s="79" t="s">
        <v>220</v>
      </c>
      <c r="C5" s="218"/>
      <c r="D5" s="218"/>
      <c r="E5" s="219"/>
      <c r="F5" s="131"/>
      <c r="G5" s="47" t="str">
        <f t="shared" ref="G5:G7" si="0">IF(C5&lt;&gt;"",H5,IF(D5&lt;&gt;"",0,IF(E5&lt;&gt;"","entfällt","fehlt")))</f>
        <v>fehlt</v>
      </c>
      <c r="H5" s="48">
        <f t="shared" ref="H5:H7" si="1">IF(E5&lt;&gt;"","entfällt",1)</f>
        <v>1</v>
      </c>
      <c r="I5" s="306"/>
      <c r="J5" s="307"/>
      <c r="K5" s="12"/>
    </row>
    <row r="6" spans="1:11" ht="26" x14ac:dyDescent="0.35">
      <c r="A6" s="140" t="s">
        <v>225</v>
      </c>
      <c r="B6" s="79" t="s">
        <v>221</v>
      </c>
      <c r="C6" s="219"/>
      <c r="D6" s="219"/>
      <c r="E6" s="219"/>
      <c r="F6" s="131"/>
      <c r="G6" s="47" t="str">
        <f t="shared" si="0"/>
        <v>fehlt</v>
      </c>
      <c r="H6" s="48">
        <f t="shared" si="1"/>
        <v>1</v>
      </c>
      <c r="I6" s="306"/>
      <c r="J6" s="307"/>
      <c r="K6" s="12"/>
    </row>
    <row r="7" spans="1:11" x14ac:dyDescent="0.35">
      <c r="A7" s="140" t="s">
        <v>458</v>
      </c>
      <c r="B7" s="79" t="s">
        <v>222</v>
      </c>
      <c r="C7" s="219"/>
      <c r="D7" s="219"/>
      <c r="E7" s="219"/>
      <c r="F7" s="131"/>
      <c r="G7" s="47" t="str">
        <f t="shared" si="0"/>
        <v>fehlt</v>
      </c>
      <c r="H7" s="48">
        <f t="shared" si="1"/>
        <v>1</v>
      </c>
      <c r="I7" s="306"/>
      <c r="J7" s="307"/>
      <c r="K7" s="12"/>
    </row>
    <row r="8" spans="1:11" ht="15" customHeight="1" x14ac:dyDescent="0.35">
      <c r="A8" s="182"/>
      <c r="B8" s="183"/>
      <c r="C8" s="221"/>
      <c r="D8" s="231"/>
      <c r="E8" s="231"/>
      <c r="F8" s="80"/>
      <c r="G8" s="184"/>
      <c r="H8" s="184"/>
      <c r="I8" s="297" t="s">
        <v>16</v>
      </c>
      <c r="J8" s="297"/>
      <c r="K8" s="80">
        <f>SUM(K5:K7)</f>
        <v>0</v>
      </c>
    </row>
    <row r="9" spans="1:11" x14ac:dyDescent="0.35">
      <c r="A9" s="141"/>
      <c r="B9" s="181"/>
      <c r="C9" s="222"/>
      <c r="D9" s="290" t="s">
        <v>17</v>
      </c>
      <c r="E9" s="290"/>
      <c r="F9" s="26"/>
      <c r="G9" s="47">
        <f>SUM(G5:G7,K8)</f>
        <v>0</v>
      </c>
      <c r="H9" s="47">
        <f>SUM(H5:H7)</f>
        <v>3</v>
      </c>
      <c r="I9" s="81"/>
      <c r="J9" s="81"/>
      <c r="K9" s="42"/>
    </row>
    <row r="10" spans="1:11" ht="15.75" customHeight="1" x14ac:dyDescent="0.35">
      <c r="A10" s="185"/>
      <c r="B10" s="186"/>
      <c r="C10" s="223"/>
      <c r="D10" s="187"/>
      <c r="E10" s="187"/>
      <c r="F10" s="43"/>
      <c r="G10" s="49"/>
      <c r="H10" s="49"/>
      <c r="I10" s="82"/>
      <c r="J10" s="82"/>
      <c r="K10" s="43"/>
    </row>
    <row r="11" spans="1:11" ht="15" customHeight="1" x14ac:dyDescent="0.35">
      <c r="A11" s="322" t="s">
        <v>491</v>
      </c>
      <c r="B11" s="323"/>
      <c r="C11" s="323"/>
      <c r="D11" s="323"/>
      <c r="E11" s="324"/>
      <c r="F11" s="134"/>
      <c r="G11" s="300" t="s">
        <v>2</v>
      </c>
      <c r="H11" s="301"/>
      <c r="I11" s="298" t="s">
        <v>3</v>
      </c>
      <c r="J11" s="299"/>
      <c r="K11" s="89" t="s">
        <v>4</v>
      </c>
    </row>
    <row r="12" spans="1:11" ht="15" customHeight="1" x14ac:dyDescent="0.35">
      <c r="A12" s="137" t="s">
        <v>28</v>
      </c>
      <c r="B12" s="76"/>
      <c r="C12" s="217" t="s">
        <v>6</v>
      </c>
      <c r="D12" s="217" t="s">
        <v>7</v>
      </c>
      <c r="E12" s="217" t="s">
        <v>8</v>
      </c>
      <c r="F12" s="130"/>
      <c r="G12" s="45" t="s">
        <v>9</v>
      </c>
      <c r="H12" s="46" t="s">
        <v>10</v>
      </c>
      <c r="I12" s="268"/>
      <c r="J12" s="269"/>
      <c r="K12" s="78"/>
    </row>
    <row r="13" spans="1:11" ht="26" x14ac:dyDescent="0.35">
      <c r="A13" s="146" t="s">
        <v>228</v>
      </c>
      <c r="B13" s="83" t="s">
        <v>224</v>
      </c>
      <c r="C13" s="220"/>
      <c r="D13" s="220"/>
      <c r="E13" s="220"/>
      <c r="F13" s="133"/>
      <c r="G13" s="50" t="str">
        <f>IF(C13&lt;&gt;"",H13,IF(D13&lt;&gt;"",0,IF(E13&lt;&gt;"","entfällt","fehlt")))</f>
        <v>fehlt</v>
      </c>
      <c r="H13" s="51">
        <f>IF(E13&lt;&gt;"","entfällt",5)</f>
        <v>5</v>
      </c>
      <c r="I13" s="295"/>
      <c r="J13" s="296"/>
      <c r="K13" s="12"/>
    </row>
    <row r="14" spans="1:11" ht="26" x14ac:dyDescent="0.35">
      <c r="A14" s="140" t="s">
        <v>235</v>
      </c>
      <c r="B14" s="79" t="s">
        <v>226</v>
      </c>
      <c r="C14" s="220"/>
      <c r="D14" s="220"/>
      <c r="E14" s="220"/>
      <c r="F14" s="133"/>
      <c r="G14" s="50" t="str">
        <f>IF(C14&lt;&gt;"",H14,IF(D14&lt;&gt;"",0,IF(E14&lt;&gt;"","entfällt","fehlt")))</f>
        <v>fehlt</v>
      </c>
      <c r="H14" s="51">
        <f>IF(E14&lt;&gt;"","entfällt",2)</f>
        <v>2</v>
      </c>
      <c r="I14" s="306"/>
      <c r="J14" s="307"/>
      <c r="K14" s="12"/>
    </row>
    <row r="15" spans="1:11" x14ac:dyDescent="0.35">
      <c r="A15" s="140" t="s">
        <v>237</v>
      </c>
      <c r="B15" s="256" t="s">
        <v>459</v>
      </c>
      <c r="C15" s="220"/>
      <c r="D15" s="220"/>
      <c r="E15" s="220"/>
      <c r="F15" s="133"/>
      <c r="G15" s="50" t="str">
        <f>IF(C15&lt;&gt;"",H15,IF(D15&lt;&gt;"",0,IF(E15&lt;&gt;"","entfällt","fehlt")))</f>
        <v>fehlt</v>
      </c>
      <c r="H15" s="51">
        <f>IF(E15&lt;&gt;"","entfällt",2)</f>
        <v>2</v>
      </c>
      <c r="I15" s="306"/>
      <c r="J15" s="307"/>
      <c r="K15" s="12"/>
    </row>
    <row r="16" spans="1:11" ht="26" x14ac:dyDescent="0.35">
      <c r="A16" s="140" t="s">
        <v>241</v>
      </c>
      <c r="B16" s="256" t="s">
        <v>512</v>
      </c>
      <c r="C16" s="219"/>
      <c r="D16" s="219"/>
      <c r="E16" s="219"/>
      <c r="F16" s="12"/>
      <c r="G16" s="47" t="str">
        <f>IF(C16&lt;&gt;"",H16,IF(D16&lt;&gt;"",0,IF(E16&lt;&gt;"","entfällt","fehlt")))</f>
        <v>fehlt</v>
      </c>
      <c r="H16" s="51">
        <f>IF(E16&lt;&gt;"","entfällt",1)</f>
        <v>1</v>
      </c>
      <c r="I16" s="328"/>
      <c r="J16" s="328"/>
      <c r="K16" s="12"/>
    </row>
    <row r="17" spans="1:11" x14ac:dyDescent="0.35">
      <c r="A17" s="141"/>
      <c r="B17" s="181"/>
      <c r="C17" s="222"/>
      <c r="D17" s="222"/>
      <c r="E17" s="222"/>
      <c r="F17" s="42"/>
      <c r="G17" s="54"/>
      <c r="H17" s="65"/>
      <c r="I17" s="292" t="s">
        <v>16</v>
      </c>
      <c r="J17" s="292"/>
      <c r="K17" s="42">
        <f>SUM(K13:K16)</f>
        <v>0</v>
      </c>
    </row>
    <row r="18" spans="1:11" x14ac:dyDescent="0.35">
      <c r="A18" s="141"/>
      <c r="B18" s="181"/>
      <c r="C18" s="222"/>
      <c r="D18" s="290" t="s">
        <v>17</v>
      </c>
      <c r="E18" s="290"/>
      <c r="F18" s="26"/>
      <c r="G18" s="47">
        <f>SUM(G13:G16,K17)</f>
        <v>0</v>
      </c>
      <c r="H18" s="47">
        <f>SUM(H13:H16)</f>
        <v>10</v>
      </c>
      <c r="I18" s="291"/>
      <c r="J18" s="291"/>
      <c r="K18" s="42"/>
    </row>
    <row r="19" spans="1:11" x14ac:dyDescent="0.35">
      <c r="A19" s="141"/>
      <c r="B19" s="181"/>
      <c r="C19" s="222"/>
      <c r="D19" s="170"/>
      <c r="E19" s="222"/>
      <c r="F19" s="42"/>
      <c r="G19" s="54"/>
      <c r="H19" s="54"/>
      <c r="I19" s="81"/>
      <c r="J19" s="81"/>
      <c r="K19" s="42"/>
    </row>
    <row r="20" spans="1:11" ht="15.5" x14ac:dyDescent="0.35">
      <c r="A20" s="325" t="s">
        <v>490</v>
      </c>
      <c r="B20" s="326"/>
      <c r="C20" s="326"/>
      <c r="D20" s="326"/>
      <c r="E20" s="327"/>
      <c r="F20" s="85"/>
      <c r="G20" s="264" t="s">
        <v>2</v>
      </c>
      <c r="H20" s="265"/>
      <c r="I20" s="266" t="s">
        <v>3</v>
      </c>
      <c r="J20" s="267"/>
      <c r="K20" s="75" t="s">
        <v>4</v>
      </c>
    </row>
    <row r="21" spans="1:11" ht="15" customHeight="1" x14ac:dyDescent="0.35">
      <c r="A21" s="137" t="s">
        <v>28</v>
      </c>
      <c r="B21" s="76"/>
      <c r="C21" s="217" t="s">
        <v>6</v>
      </c>
      <c r="D21" s="217" t="s">
        <v>7</v>
      </c>
      <c r="E21" s="217" t="s">
        <v>8</v>
      </c>
      <c r="F21" s="130"/>
      <c r="G21" s="45" t="s">
        <v>9</v>
      </c>
      <c r="H21" s="46" t="s">
        <v>10</v>
      </c>
      <c r="I21" s="268"/>
      <c r="J21" s="269"/>
      <c r="K21" s="78"/>
    </row>
    <row r="22" spans="1:11" ht="42.75" customHeight="1" x14ac:dyDescent="0.35">
      <c r="A22" s="140" t="s">
        <v>249</v>
      </c>
      <c r="B22" s="86" t="s">
        <v>227</v>
      </c>
      <c r="C22" s="218"/>
      <c r="D22" s="218"/>
      <c r="E22" s="218"/>
      <c r="F22" s="131"/>
      <c r="G22" s="312" t="s">
        <v>511</v>
      </c>
      <c r="H22" s="313"/>
      <c r="I22" s="316"/>
      <c r="J22" s="317"/>
      <c r="K22" s="12"/>
    </row>
    <row r="23" spans="1:11" x14ac:dyDescent="0.35">
      <c r="A23" s="137"/>
      <c r="B23" s="233" t="s">
        <v>229</v>
      </c>
      <c r="C23" s="224"/>
      <c r="D23" s="224"/>
      <c r="E23" s="224"/>
      <c r="F23" s="130"/>
      <c r="G23" s="55"/>
      <c r="H23" s="56"/>
      <c r="I23" s="314"/>
      <c r="J23" s="315"/>
      <c r="K23" s="77"/>
    </row>
    <row r="24" spans="1:11" ht="39.75" customHeight="1" x14ac:dyDescent="0.35">
      <c r="A24" s="140" t="s">
        <v>468</v>
      </c>
      <c r="B24" s="86" t="s">
        <v>383</v>
      </c>
      <c r="C24" s="218"/>
      <c r="D24" s="218"/>
      <c r="E24" s="218"/>
      <c r="F24" s="131"/>
      <c r="G24" s="47" t="str">
        <f>IF(C24&lt;&gt;"",H24,IF(D24&lt;&gt;"",0,IF(OR(E24&lt;&gt;"",D22&lt;&gt;""),"entfällt","fehlt")))</f>
        <v>fehlt</v>
      </c>
      <c r="H24" s="48">
        <f>IF(OR(E24&lt;&gt;"",D22&lt;&gt;""),"entfällt",5)</f>
        <v>5</v>
      </c>
      <c r="I24" s="306"/>
      <c r="J24" s="307"/>
      <c r="K24" s="12"/>
    </row>
    <row r="25" spans="1:11" ht="26" x14ac:dyDescent="0.35">
      <c r="A25" s="140" t="s">
        <v>469</v>
      </c>
      <c r="B25" s="86" t="s">
        <v>230</v>
      </c>
      <c r="C25" s="218"/>
      <c r="D25" s="218"/>
      <c r="E25" s="218"/>
      <c r="F25" s="131"/>
      <c r="G25" s="47" t="str">
        <f>IF(C25&lt;&gt;"",H25,IF(D25&lt;&gt;"",0,IF(OR(E25&lt;&gt;"",D22&lt;&gt;""),"entfällt","fehlt")))</f>
        <v>fehlt</v>
      </c>
      <c r="H25" s="48">
        <f>IF(OR(E25&lt;&gt;"",D22&lt;&gt;""),"entfällt",5)</f>
        <v>5</v>
      </c>
      <c r="I25" s="306"/>
      <c r="J25" s="307"/>
      <c r="K25" s="12"/>
    </row>
    <row r="26" spans="1:11" ht="26" x14ac:dyDescent="0.35">
      <c r="A26" s="140" t="s">
        <v>470</v>
      </c>
      <c r="B26" s="86" t="s">
        <v>231</v>
      </c>
      <c r="C26" s="218"/>
      <c r="D26" s="218"/>
      <c r="E26" s="218"/>
      <c r="F26" s="131"/>
      <c r="G26" s="47" t="str">
        <f>IF(C26&lt;&gt;"",H26,IF(D26&lt;&gt;"",0,IF(OR(E26&lt;&gt;"",D22&lt;&gt;""),"entfällt","fehlt")))</f>
        <v>fehlt</v>
      </c>
      <c r="H26" s="48">
        <f>IF(OR(E26&lt;&gt;"",D22&lt;&gt;""),"entfällt",5)</f>
        <v>5</v>
      </c>
      <c r="I26" s="306"/>
      <c r="J26" s="307"/>
      <c r="K26" s="12"/>
    </row>
    <row r="27" spans="1:11" ht="39" x14ac:dyDescent="0.35">
      <c r="A27" s="140" t="s">
        <v>471</v>
      </c>
      <c r="B27" s="86" t="s">
        <v>232</v>
      </c>
      <c r="C27" s="218"/>
      <c r="D27" s="218"/>
      <c r="E27" s="218"/>
      <c r="F27" s="131"/>
      <c r="G27" s="47" t="str">
        <f>IF(C27&lt;&gt;"",H27,IF(D27&lt;&gt;"",0,IF(OR(E27&lt;&gt;"",D22&lt;&gt;""),"entfällt","fehlt")))</f>
        <v>fehlt</v>
      </c>
      <c r="H27" s="48">
        <f>IF(OR(E27&lt;&gt;"",D22&lt;&gt;""),"entfällt",5)</f>
        <v>5</v>
      </c>
      <c r="I27" s="306"/>
      <c r="J27" s="307"/>
      <c r="K27" s="12"/>
    </row>
    <row r="28" spans="1:11" ht="39" x14ac:dyDescent="0.35">
      <c r="A28" s="140" t="s">
        <v>472</v>
      </c>
      <c r="B28" s="86" t="s">
        <v>384</v>
      </c>
      <c r="C28" s="218"/>
      <c r="D28" s="218"/>
      <c r="E28" s="218"/>
      <c r="F28" s="131"/>
      <c r="G28" s="47" t="str">
        <f>IF(C28&lt;&gt;"",H28,IF(D28&lt;&gt;"",0,IF(OR(E28&lt;&gt;"",D22&lt;&gt;""),"entfällt","fehlt")))</f>
        <v>fehlt</v>
      </c>
      <c r="H28" s="48">
        <f>IF(OR(E28&lt;&gt;"",D22&lt;&gt;""),"entfällt",5)</f>
        <v>5</v>
      </c>
      <c r="I28" s="306"/>
      <c r="J28" s="307"/>
      <c r="K28" s="12"/>
    </row>
    <row r="29" spans="1:11" ht="39" x14ac:dyDescent="0.35">
      <c r="A29" s="140" t="s">
        <v>473</v>
      </c>
      <c r="B29" s="86" t="s">
        <v>233</v>
      </c>
      <c r="C29" s="218"/>
      <c r="D29" s="218"/>
      <c r="E29" s="218"/>
      <c r="F29" s="131"/>
      <c r="G29" s="47" t="str">
        <f>IF(C29&lt;&gt;"",H29,IF(D29&lt;&gt;"",0,IF(OR(E29&lt;&gt;"",D22&lt;&gt;""),"entfällt","fehlt")))</f>
        <v>fehlt</v>
      </c>
      <c r="H29" s="48">
        <f>IF(OR(E29&lt;&gt;"",D22&lt;&gt;""),"entfällt",5)</f>
        <v>5</v>
      </c>
      <c r="I29" s="306"/>
      <c r="J29" s="307"/>
      <c r="K29" s="12"/>
    </row>
    <row r="30" spans="1:11" ht="39" x14ac:dyDescent="0.35">
      <c r="A30" s="140" t="s">
        <v>474</v>
      </c>
      <c r="B30" s="86" t="s">
        <v>234</v>
      </c>
      <c r="C30" s="218"/>
      <c r="D30" s="218"/>
      <c r="E30" s="218"/>
      <c r="F30" s="131"/>
      <c r="G30" s="47" t="str">
        <f>IF(C30&lt;&gt;"",H30,IF(D30&lt;&gt;"",0,IF(OR(E30&lt;&gt;"",D22&lt;&gt;""),"entfällt","fehlt")))</f>
        <v>fehlt</v>
      </c>
      <c r="H30" s="48">
        <f>IF(OR(E30&lt;&gt;"",D22&lt;&gt;""),"entfällt",5)</f>
        <v>5</v>
      </c>
      <c r="I30" s="306"/>
      <c r="J30" s="307"/>
      <c r="K30" s="12"/>
    </row>
    <row r="31" spans="1:11" ht="65" x14ac:dyDescent="0.35">
      <c r="A31" s="140" t="s">
        <v>475</v>
      </c>
      <c r="B31" s="86" t="s">
        <v>330</v>
      </c>
      <c r="C31" s="218"/>
      <c r="D31" s="218"/>
      <c r="E31" s="218"/>
      <c r="F31" s="131"/>
      <c r="G31" s="47" t="str">
        <f t="shared" ref="G31:G32" si="2">IF(C31&lt;&gt;"",H31,IF(D31&lt;&gt;"",0,IF(E31&lt;&gt;"","entfällt","fehlt")))</f>
        <v>fehlt</v>
      </c>
      <c r="H31" s="48">
        <f>IF(E31&lt;&gt;"","entfällt",5)</f>
        <v>5</v>
      </c>
      <c r="I31" s="306"/>
      <c r="J31" s="307"/>
      <c r="K31" s="12"/>
    </row>
    <row r="32" spans="1:11" ht="39" x14ac:dyDescent="0.35">
      <c r="A32" s="140" t="s">
        <v>476</v>
      </c>
      <c r="B32" s="86" t="s">
        <v>236</v>
      </c>
      <c r="C32" s="218"/>
      <c r="D32" s="218"/>
      <c r="E32" s="218"/>
      <c r="F32" s="131"/>
      <c r="G32" s="47" t="str">
        <f t="shared" si="2"/>
        <v>fehlt</v>
      </c>
      <c r="H32" s="48">
        <f>IF(E32&lt;&gt;"","entfällt",5)</f>
        <v>5</v>
      </c>
      <c r="I32" s="306"/>
      <c r="J32" s="307"/>
      <c r="K32" s="12"/>
    </row>
    <row r="33" spans="1:11" x14ac:dyDescent="0.35">
      <c r="A33" s="137"/>
      <c r="B33" s="88" t="s">
        <v>308</v>
      </c>
      <c r="C33" s="224"/>
      <c r="D33" s="224"/>
      <c r="E33" s="224"/>
      <c r="F33" s="85"/>
      <c r="G33" s="57"/>
      <c r="H33" s="58"/>
      <c r="I33" s="310"/>
      <c r="J33" s="311"/>
      <c r="K33" s="85"/>
    </row>
    <row r="34" spans="1:11" ht="27.75" customHeight="1" x14ac:dyDescent="0.35">
      <c r="A34" s="140" t="s">
        <v>477</v>
      </c>
      <c r="B34" s="86" t="s">
        <v>238</v>
      </c>
      <c r="C34" s="218"/>
      <c r="D34" s="218"/>
      <c r="E34" s="218"/>
      <c r="F34" s="131"/>
      <c r="G34" s="47" t="str">
        <f>IF(C34&lt;&gt;"",H34,IF(D34&lt;&gt;"",0,IF(E34&lt;&gt;"","entfällt","fehlt")))</f>
        <v>fehlt</v>
      </c>
      <c r="H34" s="138">
        <f>IF(E34&lt;&gt;"","entfällt",5)</f>
        <v>5</v>
      </c>
      <c r="I34" s="306"/>
      <c r="J34" s="307"/>
      <c r="K34" s="131"/>
    </row>
    <row r="35" spans="1:11" ht="91" x14ac:dyDescent="0.35">
      <c r="A35" s="140" t="s">
        <v>478</v>
      </c>
      <c r="B35" s="86" t="s">
        <v>414</v>
      </c>
      <c r="C35" s="218"/>
      <c r="D35" s="218"/>
      <c r="E35" s="218"/>
      <c r="F35" s="131"/>
      <c r="G35" s="47" t="str">
        <f>IF(C35&lt;&gt;"",H35,IF(D35&lt;&gt;"",0,IF(E35&lt;&gt;"","entfällt","fehlt")))</f>
        <v>fehlt</v>
      </c>
      <c r="H35" s="48">
        <f>IF(E35&lt;&gt;"","entfällt",5)</f>
        <v>5</v>
      </c>
      <c r="I35" s="306"/>
      <c r="J35" s="307"/>
      <c r="K35" s="12"/>
    </row>
    <row r="36" spans="1:11" ht="26" x14ac:dyDescent="0.35">
      <c r="A36" s="140" t="s">
        <v>479</v>
      </c>
      <c r="B36" s="86" t="s">
        <v>239</v>
      </c>
      <c r="C36" s="218"/>
      <c r="D36" s="218"/>
      <c r="E36" s="218"/>
      <c r="F36" s="131"/>
      <c r="G36" s="47" t="str">
        <f>IF(C36&lt;&gt;"",H36,IF(D36&lt;&gt;"",0,IF(E36&lt;&gt;"","entfällt","fehlt")))</f>
        <v>fehlt</v>
      </c>
      <c r="H36" s="48">
        <f>IF(E36&lt;&gt;"","entfällt",2)</f>
        <v>2</v>
      </c>
      <c r="I36" s="306"/>
      <c r="J36" s="307"/>
      <c r="K36" s="12"/>
    </row>
    <row r="37" spans="1:11" x14ac:dyDescent="0.35">
      <c r="A37" s="140" t="s">
        <v>480</v>
      </c>
      <c r="B37" s="86" t="s">
        <v>240</v>
      </c>
      <c r="C37" s="218"/>
      <c r="D37" s="218"/>
      <c r="E37" s="218"/>
      <c r="F37" s="131"/>
      <c r="G37" s="47" t="str">
        <f t="shared" ref="G37:G38" si="3">IF(C37&lt;&gt;"",H37,IF(D37&lt;&gt;"",0,IF(E37&lt;&gt;"","entfällt","fehlt")))</f>
        <v>fehlt</v>
      </c>
      <c r="H37" s="48">
        <f t="shared" ref="H37:H38" si="4">IF(E37&lt;&gt;"","entfällt",5)</f>
        <v>5</v>
      </c>
      <c r="I37" s="306"/>
      <c r="J37" s="307"/>
      <c r="K37" s="12"/>
    </row>
    <row r="38" spans="1:11" ht="26" x14ac:dyDescent="0.35">
      <c r="A38" s="140" t="s">
        <v>481</v>
      </c>
      <c r="B38" s="136" t="s">
        <v>466</v>
      </c>
      <c r="C38" s="218"/>
      <c r="D38" s="218"/>
      <c r="E38" s="218"/>
      <c r="F38" s="131"/>
      <c r="G38" s="47" t="str">
        <f t="shared" si="3"/>
        <v>fehlt</v>
      </c>
      <c r="H38" s="48">
        <f t="shared" si="4"/>
        <v>5</v>
      </c>
      <c r="I38" s="306"/>
      <c r="J38" s="307"/>
      <c r="K38" s="12"/>
    </row>
    <row r="39" spans="1:11" x14ac:dyDescent="0.35">
      <c r="A39" s="137"/>
      <c r="B39" s="88" t="s">
        <v>178</v>
      </c>
      <c r="C39" s="224"/>
      <c r="D39" s="224"/>
      <c r="E39" s="224"/>
      <c r="F39" s="130"/>
      <c r="G39" s="55"/>
      <c r="H39" s="56"/>
      <c r="I39" s="310"/>
      <c r="J39" s="311"/>
      <c r="K39" s="77"/>
    </row>
    <row r="40" spans="1:11" ht="39" customHeight="1" x14ac:dyDescent="0.35">
      <c r="A40" s="140" t="s">
        <v>482</v>
      </c>
      <c r="B40" s="86" t="s">
        <v>242</v>
      </c>
      <c r="C40" s="218"/>
      <c r="D40" s="218"/>
      <c r="E40" s="218"/>
      <c r="F40" s="131"/>
      <c r="G40" s="47" t="str">
        <f>IF(C40&lt;&gt;"",H40,IF(D40&lt;&gt;"",0,IF(E40&lt;&gt;"","entfällt","fehlt")))</f>
        <v>fehlt</v>
      </c>
      <c r="H40" s="48">
        <f>IF(E40&lt;&gt;"","entfällt",2)</f>
        <v>2</v>
      </c>
      <c r="I40" s="306"/>
      <c r="J40" s="307"/>
      <c r="K40" s="12"/>
    </row>
    <row r="41" spans="1:11" x14ac:dyDescent="0.35">
      <c r="A41" s="137"/>
      <c r="B41" s="88" t="s">
        <v>243</v>
      </c>
      <c r="C41" s="224"/>
      <c r="D41" s="224"/>
      <c r="E41" s="224"/>
      <c r="F41" s="130"/>
      <c r="G41" s="55"/>
      <c r="H41" s="56"/>
      <c r="I41" s="310"/>
      <c r="J41" s="311"/>
      <c r="K41" s="77"/>
    </row>
    <row r="42" spans="1:11" ht="26" x14ac:dyDescent="0.35">
      <c r="A42" s="140" t="s">
        <v>483</v>
      </c>
      <c r="B42" s="86" t="s">
        <v>244</v>
      </c>
      <c r="C42" s="218"/>
      <c r="D42" s="218"/>
      <c r="E42" s="218"/>
      <c r="F42" s="131"/>
      <c r="G42" s="47" t="str">
        <f>IF(C42&lt;&gt;"",H42,IF(D42&lt;&gt;"",0,IF(E42&lt;&gt;"","entfällt","fehlt")))</f>
        <v>fehlt</v>
      </c>
      <c r="H42" s="48">
        <f>IF(E42&lt;&gt;"","entfällt",5)</f>
        <v>5</v>
      </c>
      <c r="I42" s="306"/>
      <c r="J42" s="307"/>
      <c r="K42" s="12"/>
    </row>
    <row r="43" spans="1:11" ht="26" x14ac:dyDescent="0.35">
      <c r="A43" s="140" t="s">
        <v>484</v>
      </c>
      <c r="B43" s="86" t="s">
        <v>245</v>
      </c>
      <c r="C43" s="218"/>
      <c r="D43" s="218"/>
      <c r="E43" s="218"/>
      <c r="F43" s="131"/>
      <c r="G43" s="47" t="str">
        <f>IF(C43&lt;&gt;"",H43,IF(D43&lt;&gt;"",0,IF(E43&lt;&gt;"","entfällt","fehlt")))</f>
        <v>fehlt</v>
      </c>
      <c r="H43" s="48">
        <f>IF(E43&lt;&gt;"","entfällt",2)</f>
        <v>2</v>
      </c>
      <c r="I43" s="306"/>
      <c r="J43" s="307"/>
      <c r="K43" s="12"/>
    </row>
    <row r="44" spans="1:11" ht="26" x14ac:dyDescent="0.35">
      <c r="A44" s="140" t="s">
        <v>485</v>
      </c>
      <c r="B44" s="86" t="s">
        <v>246</v>
      </c>
      <c r="C44" s="218"/>
      <c r="D44" s="218"/>
      <c r="E44" s="218"/>
      <c r="F44" s="131"/>
      <c r="G44" s="47" t="str">
        <f>IF(C44&lt;&gt;"",H44,IF(D44&lt;&gt;"",0,IF(E44&lt;&gt;"","entfällt","fehlt")))</f>
        <v>fehlt</v>
      </c>
      <c r="H44" s="48">
        <f>IF(E44&lt;&gt;"","entfällt",2)</f>
        <v>2</v>
      </c>
      <c r="I44" s="306"/>
      <c r="J44" s="307"/>
      <c r="K44" s="12"/>
    </row>
    <row r="45" spans="1:11" x14ac:dyDescent="0.35">
      <c r="A45" s="137"/>
      <c r="B45" s="88" t="s">
        <v>171</v>
      </c>
      <c r="C45" s="224"/>
      <c r="D45" s="224"/>
      <c r="E45" s="224"/>
      <c r="F45" s="130"/>
      <c r="G45" s="55"/>
      <c r="H45" s="56"/>
      <c r="I45" s="310"/>
      <c r="J45" s="311"/>
      <c r="K45" s="77"/>
    </row>
    <row r="46" spans="1:11" ht="39.75" customHeight="1" x14ac:dyDescent="0.35">
      <c r="A46" s="140" t="s">
        <v>486</v>
      </c>
      <c r="B46" s="86" t="s">
        <v>247</v>
      </c>
      <c r="C46" s="218"/>
      <c r="D46" s="218"/>
      <c r="E46" s="218"/>
      <c r="F46" s="131"/>
      <c r="G46" s="47" t="str">
        <f>IF(C46&lt;&gt;"",H46,IF(D46&lt;&gt;"",0,IF(E46&lt;&gt;"","entfällt","fehlt")))</f>
        <v>fehlt</v>
      </c>
      <c r="H46" s="48">
        <f>IF(E46&lt;&gt;"","entfällt",2)</f>
        <v>2</v>
      </c>
      <c r="I46" s="306"/>
      <c r="J46" s="307"/>
      <c r="K46" s="12"/>
    </row>
    <row r="47" spans="1:11" ht="26" x14ac:dyDescent="0.35">
      <c r="A47" s="146" t="s">
        <v>487</v>
      </c>
      <c r="B47" s="188" t="s">
        <v>248</v>
      </c>
      <c r="C47" s="225"/>
      <c r="D47" s="225"/>
      <c r="E47" s="225"/>
      <c r="F47" s="133"/>
      <c r="G47" s="50" t="str">
        <f>IF(C47&lt;&gt;"",H47,IF(D47&lt;&gt;"",0,IF(E47&lt;&gt;"","entfällt","fehlt")))</f>
        <v>fehlt</v>
      </c>
      <c r="H47" s="51">
        <f>IF(E47&lt;&gt;"","entfällt",2)</f>
        <v>2</v>
      </c>
      <c r="I47" s="295"/>
      <c r="J47" s="296"/>
      <c r="K47" s="84"/>
    </row>
    <row r="48" spans="1:11" x14ac:dyDescent="0.35">
      <c r="A48" s="182"/>
      <c r="B48" s="189"/>
      <c r="C48" s="226"/>
      <c r="D48" s="221"/>
      <c r="E48" s="221"/>
      <c r="F48" s="80"/>
      <c r="G48" s="52"/>
      <c r="H48" s="53"/>
      <c r="I48" s="297" t="s">
        <v>16</v>
      </c>
      <c r="J48" s="297"/>
      <c r="K48" s="80">
        <f>SUM(K24:K47)</f>
        <v>0</v>
      </c>
    </row>
    <row r="49" spans="1:11" x14ac:dyDescent="0.35">
      <c r="A49" s="141"/>
      <c r="B49" s="87"/>
      <c r="C49" s="227"/>
      <c r="D49" s="290" t="s">
        <v>17</v>
      </c>
      <c r="E49" s="290"/>
      <c r="F49" s="26"/>
      <c r="G49" s="47">
        <f>SUM(G24:G47,K48)</f>
        <v>0</v>
      </c>
      <c r="H49" s="59">
        <f>SUM(H24:H47)</f>
        <v>82</v>
      </c>
      <c r="I49" s="291"/>
      <c r="J49" s="291"/>
      <c r="K49" s="42"/>
    </row>
    <row r="50" spans="1:11" x14ac:dyDescent="0.35">
      <c r="A50" s="185"/>
      <c r="B50" s="190"/>
      <c r="C50" s="228"/>
      <c r="D50" s="228"/>
      <c r="E50" s="228"/>
      <c r="F50" s="43"/>
      <c r="G50" s="49"/>
      <c r="H50" s="60"/>
      <c r="I50" s="302"/>
      <c r="J50" s="302"/>
      <c r="K50" s="43"/>
    </row>
    <row r="51" spans="1:11" ht="15.5" x14ac:dyDescent="0.35">
      <c r="A51" s="287" t="s">
        <v>489</v>
      </c>
      <c r="B51" s="288"/>
      <c r="C51" s="288"/>
      <c r="D51" s="288"/>
      <c r="E51" s="289"/>
      <c r="F51" s="134"/>
      <c r="G51" s="300" t="s">
        <v>2</v>
      </c>
      <c r="H51" s="301"/>
      <c r="I51" s="298" t="s">
        <v>3</v>
      </c>
      <c r="J51" s="299"/>
      <c r="K51" s="89" t="s">
        <v>4</v>
      </c>
    </row>
    <row r="52" spans="1:11" x14ac:dyDescent="0.35">
      <c r="A52" s="137"/>
      <c r="B52" s="88"/>
      <c r="C52" s="217" t="s">
        <v>6</v>
      </c>
      <c r="D52" s="217" t="s">
        <v>7</v>
      </c>
      <c r="E52" s="217" t="s">
        <v>8</v>
      </c>
      <c r="F52" s="134"/>
      <c r="G52" s="45" t="s">
        <v>9</v>
      </c>
      <c r="H52" s="46" t="s">
        <v>10</v>
      </c>
      <c r="I52" s="268"/>
      <c r="J52" s="269"/>
      <c r="K52" s="78"/>
    </row>
    <row r="53" spans="1:11" ht="53.25" customHeight="1" x14ac:dyDescent="0.35">
      <c r="A53" s="140" t="s">
        <v>251</v>
      </c>
      <c r="B53" s="86" t="s">
        <v>250</v>
      </c>
      <c r="C53" s="229"/>
      <c r="D53" s="229"/>
      <c r="E53" s="229"/>
      <c r="F53" s="131"/>
      <c r="G53" s="47" t="str">
        <f>IF(C53&lt;&gt;"",H53,IF(D53&lt;&gt;"",0,IF(E53&lt;&gt;"","entfällt","fehlt")))</f>
        <v>fehlt</v>
      </c>
      <c r="H53" s="48">
        <f>IF(E53&lt;&gt;"","entfällt",5)</f>
        <v>5</v>
      </c>
      <c r="I53" s="306"/>
      <c r="J53" s="307"/>
      <c r="K53" s="12"/>
    </row>
    <row r="54" spans="1:11" x14ac:dyDescent="0.35">
      <c r="A54" s="182"/>
      <c r="B54" s="189"/>
      <c r="C54" s="231"/>
      <c r="D54" s="221"/>
      <c r="E54" s="221"/>
      <c r="F54" s="80"/>
      <c r="G54" s="52"/>
      <c r="H54" s="53"/>
      <c r="I54" s="297" t="s">
        <v>16</v>
      </c>
      <c r="J54" s="297"/>
      <c r="K54" s="80">
        <f>SUM(K53:K53)</f>
        <v>0</v>
      </c>
    </row>
    <row r="55" spans="1:11" x14ac:dyDescent="0.35">
      <c r="A55" s="141"/>
      <c r="B55" s="87"/>
      <c r="C55" s="143"/>
      <c r="D55" s="290" t="s">
        <v>17</v>
      </c>
      <c r="E55" s="290"/>
      <c r="F55" s="26"/>
      <c r="G55" s="47">
        <f>SUM(G53:G53,K54)</f>
        <v>0</v>
      </c>
      <c r="H55" s="59">
        <f>SUM(H53:H53)</f>
        <v>5</v>
      </c>
      <c r="I55" s="291"/>
      <c r="J55" s="291"/>
      <c r="K55" s="42"/>
    </row>
    <row r="56" spans="1:11" x14ac:dyDescent="0.35">
      <c r="A56" s="185"/>
      <c r="B56" s="190"/>
      <c r="C56" s="232"/>
      <c r="D56" s="232"/>
      <c r="E56" s="232"/>
      <c r="F56" s="43"/>
      <c r="G56" s="61"/>
      <c r="H56" s="62"/>
      <c r="I56" s="302"/>
      <c r="J56" s="302"/>
      <c r="K56" s="43"/>
    </row>
    <row r="57" spans="1:11" ht="15.5" x14ac:dyDescent="0.35">
      <c r="A57" s="287" t="s">
        <v>488</v>
      </c>
      <c r="B57" s="288"/>
      <c r="C57" s="288"/>
      <c r="D57" s="288"/>
      <c r="E57" s="289"/>
      <c r="F57" s="191"/>
      <c r="G57" s="300" t="s">
        <v>2</v>
      </c>
      <c r="H57" s="301"/>
      <c r="I57" s="298" t="s">
        <v>3</v>
      </c>
      <c r="J57" s="299"/>
      <c r="K57" s="89" t="s">
        <v>4</v>
      </c>
    </row>
    <row r="58" spans="1:11" ht="15.5" x14ac:dyDescent="0.35">
      <c r="A58" s="137"/>
      <c r="B58" s="88"/>
      <c r="C58" s="217" t="s">
        <v>6</v>
      </c>
      <c r="D58" s="217" t="s">
        <v>7</v>
      </c>
      <c r="E58" s="217" t="s">
        <v>8</v>
      </c>
      <c r="F58" s="135"/>
      <c r="G58" s="45" t="s">
        <v>9</v>
      </c>
      <c r="H58" s="46" t="s">
        <v>10</v>
      </c>
      <c r="I58" s="268"/>
      <c r="J58" s="269"/>
      <c r="K58" s="78"/>
    </row>
    <row r="59" spans="1:11" x14ac:dyDescent="0.35">
      <c r="A59" s="140" t="s">
        <v>254</v>
      </c>
      <c r="B59" s="86" t="s">
        <v>252</v>
      </c>
      <c r="C59" s="229"/>
      <c r="D59" s="229"/>
      <c r="E59" s="229"/>
      <c r="F59" s="131"/>
      <c r="G59" s="47" t="str">
        <f>IF(C59&lt;&gt;"",H59,IF(D59&lt;&gt;"",0,IF(E59&lt;&gt;"","entfällt","fehlt")))</f>
        <v>fehlt</v>
      </c>
      <c r="H59" s="48">
        <f>IF(E59&lt;&gt;"","entfällt",2)</f>
        <v>2</v>
      </c>
      <c r="I59" s="306"/>
      <c r="J59" s="307"/>
      <c r="K59" s="12"/>
    </row>
    <row r="60" spans="1:11" ht="26" x14ac:dyDescent="0.35">
      <c r="A60" s="146" t="s">
        <v>255</v>
      </c>
      <c r="B60" s="188" t="s">
        <v>253</v>
      </c>
      <c r="C60" s="230"/>
      <c r="D60" s="230"/>
      <c r="E60" s="230"/>
      <c r="F60" s="133"/>
      <c r="G60" s="50" t="str">
        <f>IF(C60&lt;&gt;"",H60,IF(D60&lt;&gt;"",0,IF(E60&lt;&gt;"","entfällt","fehlt")))</f>
        <v>fehlt</v>
      </c>
      <c r="H60" s="51">
        <f>IF(E60&lt;&gt;"","entfällt",2)</f>
        <v>2</v>
      </c>
      <c r="I60" s="295"/>
      <c r="J60" s="296"/>
      <c r="K60" s="84"/>
    </row>
    <row r="61" spans="1:11" x14ac:dyDescent="0.35">
      <c r="A61" s="182"/>
      <c r="B61" s="189"/>
      <c r="C61" s="226"/>
      <c r="D61" s="221"/>
      <c r="E61" s="221"/>
      <c r="F61" s="80"/>
      <c r="G61" s="52"/>
      <c r="H61" s="53"/>
      <c r="I61" s="297" t="s">
        <v>16</v>
      </c>
      <c r="J61" s="297"/>
      <c r="K61" s="80">
        <f>SUM(K59:K60)</f>
        <v>0</v>
      </c>
    </row>
    <row r="62" spans="1:11" x14ac:dyDescent="0.35">
      <c r="A62" s="141"/>
      <c r="B62" s="87"/>
      <c r="C62" s="227"/>
      <c r="D62" s="290" t="s">
        <v>17</v>
      </c>
      <c r="E62" s="290"/>
      <c r="F62" s="26"/>
      <c r="G62" s="47">
        <f>SUM(G59:G60)</f>
        <v>0</v>
      </c>
      <c r="H62" s="59">
        <f>SUM(H59:H60,K61)</f>
        <v>4</v>
      </c>
      <c r="I62" s="291"/>
      <c r="J62" s="291"/>
      <c r="K62" s="42"/>
    </row>
    <row r="63" spans="1:11" x14ac:dyDescent="0.35">
      <c r="A63" s="185"/>
      <c r="B63" s="190"/>
      <c r="C63" s="228"/>
      <c r="D63" s="228"/>
      <c r="E63" s="228"/>
      <c r="F63" s="43"/>
      <c r="G63" s="63"/>
      <c r="H63" s="64"/>
      <c r="I63" s="82"/>
      <c r="J63" s="82"/>
      <c r="K63" s="43"/>
    </row>
    <row r="64" spans="1:11" ht="15.5" x14ac:dyDescent="0.35">
      <c r="A64" s="287" t="s">
        <v>493</v>
      </c>
      <c r="B64" s="288"/>
      <c r="C64" s="288"/>
      <c r="D64" s="288"/>
      <c r="E64" s="289"/>
      <c r="F64" s="134"/>
      <c r="G64" s="300" t="s">
        <v>2</v>
      </c>
      <c r="H64" s="301"/>
      <c r="I64" s="298" t="s">
        <v>3</v>
      </c>
      <c r="J64" s="299"/>
      <c r="K64" s="89" t="s">
        <v>4</v>
      </c>
    </row>
    <row r="65" spans="1:11" x14ac:dyDescent="0.35">
      <c r="A65" s="137" t="s">
        <v>28</v>
      </c>
      <c r="B65" s="76"/>
      <c r="C65" s="217" t="s">
        <v>6</v>
      </c>
      <c r="D65" s="217" t="s">
        <v>7</v>
      </c>
      <c r="E65" s="217" t="s">
        <v>8</v>
      </c>
      <c r="F65" s="130"/>
      <c r="G65" s="45" t="s">
        <v>9</v>
      </c>
      <c r="H65" s="46" t="s">
        <v>10</v>
      </c>
      <c r="I65" s="268"/>
      <c r="J65" s="269"/>
      <c r="K65" s="78"/>
    </row>
    <row r="66" spans="1:11" ht="39.75" customHeight="1" x14ac:dyDescent="0.35">
      <c r="A66" s="140" t="s">
        <v>261</v>
      </c>
      <c r="B66" s="86" t="s">
        <v>256</v>
      </c>
      <c r="C66" s="218"/>
      <c r="D66" s="218"/>
      <c r="E66" s="218"/>
      <c r="F66" s="131"/>
      <c r="G66" s="47" t="str">
        <f t="shared" ref="G66:G70" si="5">IF(C66&lt;&gt;"",H66,IF(D66&lt;&gt;"",0,IF(E66&lt;&gt;"","entfällt","fehlt")))</f>
        <v>fehlt</v>
      </c>
      <c r="H66" s="48">
        <f>IF(E66&lt;&gt;"","entfällt",2)</f>
        <v>2</v>
      </c>
      <c r="I66" s="306"/>
      <c r="J66" s="307"/>
      <c r="K66" s="12"/>
    </row>
    <row r="67" spans="1:11" ht="26" x14ac:dyDescent="0.35">
      <c r="A67" s="140" t="s">
        <v>263</v>
      </c>
      <c r="B67" s="86" t="s">
        <v>257</v>
      </c>
      <c r="C67" s="218"/>
      <c r="D67" s="218"/>
      <c r="E67" s="218"/>
      <c r="F67" s="131"/>
      <c r="G67" s="47" t="str">
        <f t="shared" si="5"/>
        <v>fehlt</v>
      </c>
      <c r="H67" s="48">
        <f>IF(E67&lt;&gt;"","entfällt",2)</f>
        <v>2</v>
      </c>
      <c r="I67" s="306"/>
      <c r="J67" s="307"/>
      <c r="K67" s="12"/>
    </row>
    <row r="68" spans="1:11" ht="26" x14ac:dyDescent="0.35">
      <c r="A68" s="140" t="s">
        <v>264</v>
      </c>
      <c r="B68" s="86" t="s">
        <v>258</v>
      </c>
      <c r="C68" s="218"/>
      <c r="D68" s="218"/>
      <c r="E68" s="218"/>
      <c r="F68" s="131"/>
      <c r="G68" s="47" t="str">
        <f t="shared" si="5"/>
        <v>fehlt</v>
      </c>
      <c r="H68" s="48">
        <f>IF(E68&lt;&gt;"","entfällt",5)</f>
        <v>5</v>
      </c>
      <c r="I68" s="306"/>
      <c r="J68" s="307"/>
      <c r="K68" s="12"/>
    </row>
    <row r="69" spans="1:11" ht="39" x14ac:dyDescent="0.35">
      <c r="A69" s="140" t="s">
        <v>265</v>
      </c>
      <c r="B69" s="86" t="s">
        <v>259</v>
      </c>
      <c r="C69" s="218"/>
      <c r="D69" s="218"/>
      <c r="E69" s="218"/>
      <c r="F69" s="131"/>
      <c r="G69" s="47" t="str">
        <f t="shared" si="5"/>
        <v>fehlt</v>
      </c>
      <c r="H69" s="48">
        <f>IF(E69&lt;&gt;"","entfällt",2)</f>
        <v>2</v>
      </c>
      <c r="I69" s="306"/>
      <c r="J69" s="307"/>
      <c r="K69" s="12"/>
    </row>
    <row r="70" spans="1:11" ht="26" x14ac:dyDescent="0.35">
      <c r="A70" s="146" t="s">
        <v>464</v>
      </c>
      <c r="B70" s="188" t="s">
        <v>260</v>
      </c>
      <c r="C70" s="225"/>
      <c r="D70" s="225"/>
      <c r="E70" s="225"/>
      <c r="F70" s="133"/>
      <c r="G70" s="50" t="str">
        <f t="shared" si="5"/>
        <v>fehlt</v>
      </c>
      <c r="H70" s="51">
        <f>IF(E70&lt;&gt;"","entfällt",2)</f>
        <v>2</v>
      </c>
      <c r="I70" s="295"/>
      <c r="J70" s="296"/>
      <c r="K70" s="84"/>
    </row>
    <row r="71" spans="1:11" ht="15" customHeight="1" x14ac:dyDescent="0.35">
      <c r="A71" s="182"/>
      <c r="B71" s="189"/>
      <c r="C71" s="226"/>
      <c r="D71" s="221"/>
      <c r="E71" s="221"/>
      <c r="F71" s="80"/>
      <c r="G71" s="52"/>
      <c r="H71" s="53"/>
      <c r="I71" s="297" t="s">
        <v>16</v>
      </c>
      <c r="J71" s="297"/>
      <c r="K71" s="80">
        <f>SUM(K66:K70)</f>
        <v>0</v>
      </c>
    </row>
    <row r="72" spans="1:11" x14ac:dyDescent="0.35">
      <c r="A72" s="141"/>
      <c r="B72" s="87"/>
      <c r="C72" s="227"/>
      <c r="D72" s="290" t="s">
        <v>17</v>
      </c>
      <c r="E72" s="290"/>
      <c r="F72" s="132"/>
      <c r="G72" s="47">
        <f>SUM(G66:G70,K71)</f>
        <v>0</v>
      </c>
      <c r="H72" s="59">
        <f>SUM(H66:H70)</f>
        <v>13</v>
      </c>
      <c r="I72" s="291"/>
      <c r="J72" s="291"/>
      <c r="K72" s="42"/>
    </row>
    <row r="73" spans="1:11" x14ac:dyDescent="0.35">
      <c r="A73" s="185"/>
      <c r="B73" s="190"/>
      <c r="C73" s="228"/>
      <c r="D73" s="228"/>
      <c r="E73" s="228"/>
      <c r="F73" s="43"/>
      <c r="G73" s="49"/>
      <c r="H73" s="60"/>
      <c r="I73" s="82"/>
      <c r="J73" s="82"/>
      <c r="K73" s="43"/>
    </row>
    <row r="74" spans="1:11" ht="15.5" x14ac:dyDescent="0.35">
      <c r="A74" s="287" t="s">
        <v>494</v>
      </c>
      <c r="B74" s="288"/>
      <c r="C74" s="288"/>
      <c r="D74" s="288"/>
      <c r="E74" s="289"/>
      <c r="F74" s="134"/>
      <c r="G74" s="308" t="s">
        <v>2</v>
      </c>
      <c r="H74" s="308"/>
      <c r="I74" s="266" t="s">
        <v>3</v>
      </c>
      <c r="J74" s="267"/>
      <c r="K74" s="75" t="s">
        <v>4</v>
      </c>
    </row>
    <row r="75" spans="1:11" x14ac:dyDescent="0.35">
      <c r="A75" s="137" t="s">
        <v>28</v>
      </c>
      <c r="B75" s="76"/>
      <c r="C75" s="217" t="s">
        <v>6</v>
      </c>
      <c r="D75" s="217" t="s">
        <v>7</v>
      </c>
      <c r="E75" s="217" t="s">
        <v>8</v>
      </c>
      <c r="F75" s="130"/>
      <c r="G75" s="45" t="s">
        <v>9</v>
      </c>
      <c r="H75" s="46" t="s">
        <v>10</v>
      </c>
      <c r="I75" s="268"/>
      <c r="J75" s="269"/>
      <c r="K75" s="78"/>
    </row>
    <row r="76" spans="1:11" ht="27" customHeight="1" x14ac:dyDescent="0.35">
      <c r="A76" s="140" t="s">
        <v>268</v>
      </c>
      <c r="B76" s="86" t="s">
        <v>262</v>
      </c>
      <c r="C76" s="218"/>
      <c r="D76" s="218"/>
      <c r="E76" s="218"/>
      <c r="F76" s="131"/>
      <c r="G76" s="47" t="str">
        <f t="shared" ref="G76:G80" si="6">IF(C76&lt;&gt;"",H76,IF(D76&lt;&gt;"",0,IF(E76&lt;&gt;"","entfällt","fehlt")))</f>
        <v>fehlt</v>
      </c>
      <c r="H76" s="48">
        <f t="shared" ref="H76:H78" si="7">IF(E76&lt;&gt;"","entfällt",2)</f>
        <v>2</v>
      </c>
      <c r="I76" s="306"/>
      <c r="J76" s="307"/>
      <c r="K76" s="12"/>
    </row>
    <row r="77" spans="1:11" ht="26" x14ac:dyDescent="0.35">
      <c r="A77" s="140" t="s">
        <v>269</v>
      </c>
      <c r="B77" s="86" t="s">
        <v>266</v>
      </c>
      <c r="C77" s="218"/>
      <c r="D77" s="218"/>
      <c r="E77" s="218"/>
      <c r="F77" s="131"/>
      <c r="G77" s="47" t="str">
        <f t="shared" si="6"/>
        <v>fehlt</v>
      </c>
      <c r="H77" s="48">
        <f t="shared" si="7"/>
        <v>2</v>
      </c>
      <c r="I77" s="306"/>
      <c r="J77" s="307"/>
      <c r="K77" s="12"/>
    </row>
    <row r="78" spans="1:11" ht="26" x14ac:dyDescent="0.35">
      <c r="A78" s="140" t="s">
        <v>270</v>
      </c>
      <c r="B78" s="86" t="s">
        <v>267</v>
      </c>
      <c r="C78" s="218"/>
      <c r="D78" s="218"/>
      <c r="E78" s="218"/>
      <c r="F78" s="131"/>
      <c r="G78" s="47" t="str">
        <f t="shared" si="6"/>
        <v>fehlt</v>
      </c>
      <c r="H78" s="48">
        <f t="shared" si="7"/>
        <v>2</v>
      </c>
      <c r="I78" s="306"/>
      <c r="J78" s="307"/>
      <c r="K78" s="12"/>
    </row>
    <row r="79" spans="1:11" ht="26" x14ac:dyDescent="0.35">
      <c r="A79" s="146" t="s">
        <v>416</v>
      </c>
      <c r="B79" s="151" t="s">
        <v>465</v>
      </c>
      <c r="C79" s="225"/>
      <c r="D79" s="225"/>
      <c r="E79" s="225"/>
      <c r="F79" s="133"/>
      <c r="G79" s="47" t="str">
        <f t="shared" si="6"/>
        <v>fehlt</v>
      </c>
      <c r="H79" s="48">
        <f>IF(E79&lt;&gt;"","entfällt",5)</f>
        <v>5</v>
      </c>
      <c r="I79" s="306"/>
      <c r="J79" s="307"/>
      <c r="K79" s="12"/>
    </row>
    <row r="80" spans="1:11" ht="39" x14ac:dyDescent="0.35">
      <c r="A80" s="146" t="s">
        <v>495</v>
      </c>
      <c r="B80" s="188" t="s">
        <v>415</v>
      </c>
      <c r="C80" s="225"/>
      <c r="D80" s="225"/>
      <c r="E80" s="225"/>
      <c r="F80" s="133"/>
      <c r="G80" s="50" t="str">
        <f t="shared" si="6"/>
        <v>fehlt</v>
      </c>
      <c r="H80" s="51">
        <f>IF(E80&lt;&gt;"","entfällt",5)</f>
        <v>5</v>
      </c>
      <c r="I80" s="306"/>
      <c r="J80" s="307"/>
      <c r="K80" s="12"/>
    </row>
    <row r="81" spans="1:11" x14ac:dyDescent="0.35">
      <c r="A81" s="182"/>
      <c r="B81" s="189"/>
      <c r="C81" s="226"/>
      <c r="D81" s="221"/>
      <c r="E81" s="221"/>
      <c r="F81" s="80"/>
      <c r="G81" s="52"/>
      <c r="H81" s="53"/>
      <c r="I81" s="292" t="s">
        <v>16</v>
      </c>
      <c r="J81" s="292"/>
      <c r="K81" s="42">
        <f>SUM(K76:K80)</f>
        <v>0</v>
      </c>
    </row>
    <row r="82" spans="1:11" x14ac:dyDescent="0.35">
      <c r="A82" s="141"/>
      <c r="B82" s="87"/>
      <c r="C82" s="227"/>
      <c r="D82" s="290" t="s">
        <v>17</v>
      </c>
      <c r="E82" s="290"/>
      <c r="F82" s="26"/>
      <c r="G82" s="47">
        <f>SUM(G76:G80,K81)</f>
        <v>0</v>
      </c>
      <c r="H82" s="48">
        <f>SUM(H76:H80)</f>
        <v>16</v>
      </c>
      <c r="I82" s="291"/>
      <c r="J82" s="291"/>
      <c r="K82" s="42"/>
    </row>
    <row r="83" spans="1:11" x14ac:dyDescent="0.35">
      <c r="A83" s="185"/>
      <c r="B83" s="190"/>
      <c r="C83" s="228"/>
      <c r="D83" s="228"/>
      <c r="E83" s="228"/>
      <c r="F83" s="43"/>
      <c r="G83" s="49"/>
      <c r="H83" s="60"/>
      <c r="I83" s="81"/>
      <c r="J83" s="81"/>
      <c r="K83" s="42"/>
    </row>
    <row r="84" spans="1:11" ht="15.5" x14ac:dyDescent="0.35">
      <c r="A84" s="287" t="s">
        <v>496</v>
      </c>
      <c r="B84" s="288"/>
      <c r="C84" s="288"/>
      <c r="D84" s="288"/>
      <c r="E84" s="289"/>
      <c r="F84" s="134"/>
      <c r="G84" s="294" t="s">
        <v>2</v>
      </c>
      <c r="H84" s="294"/>
      <c r="I84" s="309" t="s">
        <v>3</v>
      </c>
      <c r="J84" s="309"/>
      <c r="K84" s="75" t="s">
        <v>4</v>
      </c>
    </row>
    <row r="85" spans="1:11" x14ac:dyDescent="0.35">
      <c r="A85" s="137" t="s">
        <v>28</v>
      </c>
      <c r="B85" s="76"/>
      <c r="C85" s="217" t="s">
        <v>6</v>
      </c>
      <c r="D85" s="217" t="s">
        <v>7</v>
      </c>
      <c r="E85" s="217" t="s">
        <v>8</v>
      </c>
      <c r="F85" s="134"/>
      <c r="G85" s="68" t="s">
        <v>9</v>
      </c>
      <c r="H85" s="69" t="s">
        <v>10</v>
      </c>
      <c r="I85" s="268"/>
      <c r="J85" s="269"/>
      <c r="K85" s="78"/>
    </row>
    <row r="86" spans="1:11" ht="26" x14ac:dyDescent="0.35">
      <c r="A86" s="140" t="s">
        <v>299</v>
      </c>
      <c r="B86" s="86" t="s">
        <v>352</v>
      </c>
      <c r="C86" s="218"/>
      <c r="D86" s="218"/>
      <c r="E86" s="218"/>
      <c r="F86" s="131"/>
      <c r="G86" s="47" t="str">
        <f t="shared" ref="G86:G89" si="8">IF(C86&lt;&gt;"",H86,IF(D86&lt;&gt;"",0,IF(E86&lt;&gt;"","entfällt","fehlt")))</f>
        <v>fehlt</v>
      </c>
      <c r="H86" s="48">
        <f>IF(E86&lt;&gt;"","entfällt",1)</f>
        <v>1</v>
      </c>
      <c r="I86" s="306"/>
      <c r="J86" s="307"/>
      <c r="K86" s="12"/>
    </row>
    <row r="87" spans="1:11" ht="26" x14ac:dyDescent="0.35">
      <c r="A87" s="140" t="s">
        <v>300</v>
      </c>
      <c r="B87" s="86" t="s">
        <v>271</v>
      </c>
      <c r="C87" s="218"/>
      <c r="D87" s="218"/>
      <c r="E87" s="218"/>
      <c r="F87" s="131"/>
      <c r="G87" s="47" t="str">
        <f t="shared" si="8"/>
        <v>fehlt</v>
      </c>
      <c r="H87" s="48">
        <f t="shared" ref="H87:H89" si="9">IF(E87&lt;&gt;"","entfällt",2)</f>
        <v>2</v>
      </c>
      <c r="I87" s="306"/>
      <c r="J87" s="307"/>
      <c r="K87" s="12"/>
    </row>
    <row r="88" spans="1:11" ht="26" x14ac:dyDescent="0.35">
      <c r="A88" s="140" t="s">
        <v>301</v>
      </c>
      <c r="B88" s="86" t="s">
        <v>272</v>
      </c>
      <c r="C88" s="218"/>
      <c r="D88" s="218"/>
      <c r="E88" s="218"/>
      <c r="F88" s="131"/>
      <c r="G88" s="47" t="str">
        <f t="shared" si="8"/>
        <v>fehlt</v>
      </c>
      <c r="H88" s="48">
        <f t="shared" si="9"/>
        <v>2</v>
      </c>
      <c r="I88" s="306"/>
      <c r="J88" s="307"/>
      <c r="K88" s="12"/>
    </row>
    <row r="89" spans="1:11" ht="27.75" customHeight="1" x14ac:dyDescent="0.35">
      <c r="A89" s="140" t="s">
        <v>302</v>
      </c>
      <c r="B89" s="86" t="s">
        <v>273</v>
      </c>
      <c r="C89" s="218"/>
      <c r="D89" s="218"/>
      <c r="E89" s="218"/>
      <c r="F89" s="131"/>
      <c r="G89" s="47" t="str">
        <f t="shared" si="8"/>
        <v>fehlt</v>
      </c>
      <c r="H89" s="48">
        <f t="shared" si="9"/>
        <v>2</v>
      </c>
      <c r="I89" s="306"/>
      <c r="J89" s="307"/>
      <c r="K89" s="12"/>
    </row>
    <row r="90" spans="1:11" x14ac:dyDescent="0.35">
      <c r="A90" s="182"/>
      <c r="B90" s="189"/>
      <c r="C90" s="226"/>
      <c r="D90" s="221"/>
      <c r="E90" s="221"/>
      <c r="F90" s="80"/>
      <c r="G90" s="52"/>
      <c r="H90" s="53"/>
      <c r="I90" s="297" t="s">
        <v>16</v>
      </c>
      <c r="J90" s="297"/>
      <c r="K90" s="80">
        <f>SUM(K86:K89)</f>
        <v>0</v>
      </c>
    </row>
    <row r="91" spans="1:11" x14ac:dyDescent="0.35">
      <c r="A91" s="141"/>
      <c r="B91" s="87"/>
      <c r="C91" s="227"/>
      <c r="D91" s="290" t="s">
        <v>17</v>
      </c>
      <c r="E91" s="290"/>
      <c r="F91" s="26"/>
      <c r="G91" s="47">
        <f>SUM(G86:G89,K90)</f>
        <v>0</v>
      </c>
      <c r="H91" s="59">
        <f>SUM(H86:H89)</f>
        <v>7</v>
      </c>
      <c r="I91" s="291"/>
      <c r="J91" s="291"/>
      <c r="K91" s="42"/>
    </row>
    <row r="92" spans="1:11" x14ac:dyDescent="0.35">
      <c r="A92" s="185"/>
      <c r="B92" s="190"/>
      <c r="C92" s="228"/>
      <c r="D92" s="228"/>
      <c r="E92" s="228"/>
      <c r="F92" s="43"/>
      <c r="G92" s="49"/>
      <c r="H92" s="60"/>
      <c r="I92" s="82"/>
      <c r="J92" s="82"/>
      <c r="K92" s="43"/>
    </row>
    <row r="93" spans="1:11" ht="15.5" x14ac:dyDescent="0.35">
      <c r="A93" s="287" t="s">
        <v>497</v>
      </c>
      <c r="B93" s="288"/>
      <c r="C93" s="288"/>
      <c r="D93" s="288"/>
      <c r="E93" s="289"/>
      <c r="F93" s="134"/>
      <c r="G93" s="294" t="s">
        <v>2</v>
      </c>
      <c r="H93" s="294"/>
      <c r="I93" s="266" t="s">
        <v>3</v>
      </c>
      <c r="J93" s="267"/>
      <c r="K93" s="89" t="s">
        <v>4</v>
      </c>
    </row>
    <row r="94" spans="1:11" x14ac:dyDescent="0.35">
      <c r="A94" s="137" t="s">
        <v>28</v>
      </c>
      <c r="B94" s="76"/>
      <c r="C94" s="217" t="s">
        <v>6</v>
      </c>
      <c r="D94" s="217" t="s">
        <v>7</v>
      </c>
      <c r="E94" s="217" t="s">
        <v>8</v>
      </c>
      <c r="F94" s="130"/>
      <c r="G94" s="45" t="s">
        <v>9</v>
      </c>
      <c r="H94" s="46" t="s">
        <v>10</v>
      </c>
      <c r="I94" s="268"/>
      <c r="J94" s="269"/>
      <c r="K94" s="78"/>
    </row>
    <row r="95" spans="1:11" ht="26" x14ac:dyDescent="0.35">
      <c r="A95" s="140" t="s">
        <v>303</v>
      </c>
      <c r="B95" s="86" t="s">
        <v>274</v>
      </c>
      <c r="C95" s="218"/>
      <c r="D95" s="218"/>
      <c r="E95" s="218"/>
      <c r="F95" s="131"/>
      <c r="G95" s="47" t="str">
        <f>IF(C95&lt;&gt;"",H95,IF(D95&lt;&gt;"",0,IF(E95&lt;&gt;"","entfällt","fehlt")))</f>
        <v>fehlt</v>
      </c>
      <c r="H95" s="48">
        <f>IF(E95&lt;&gt;"","entfällt",2)</f>
        <v>2</v>
      </c>
      <c r="I95" s="306"/>
      <c r="J95" s="307"/>
      <c r="K95" s="12"/>
    </row>
    <row r="96" spans="1:11" ht="26" x14ac:dyDescent="0.35">
      <c r="A96" s="140" t="s">
        <v>304</v>
      </c>
      <c r="B96" s="86" t="s">
        <v>275</v>
      </c>
      <c r="C96" s="218"/>
      <c r="D96" s="218"/>
      <c r="E96" s="218"/>
      <c r="F96" s="131"/>
      <c r="G96" s="47" t="str">
        <f>IF(C96&lt;&gt;"",H96,IF(D96&lt;&gt;"",0,IF(E96&lt;&gt;"","entfällt","fehlt")))</f>
        <v>fehlt</v>
      </c>
      <c r="H96" s="48">
        <f>IF(E96&lt;&gt;"","entfällt",2)</f>
        <v>2</v>
      </c>
      <c r="I96" s="306"/>
      <c r="J96" s="307"/>
      <c r="K96" s="12"/>
    </row>
    <row r="97" spans="1:11" ht="26" x14ac:dyDescent="0.35">
      <c r="A97" s="140" t="s">
        <v>305</v>
      </c>
      <c r="B97" s="86" t="s">
        <v>276</v>
      </c>
      <c r="C97" s="218"/>
      <c r="D97" s="218"/>
      <c r="E97" s="218"/>
      <c r="F97" s="131"/>
      <c r="G97" s="47" t="str">
        <f>IF(C97&lt;&gt;"",H97,IF(D97&lt;&gt;"",0,IF(E97&lt;&gt;"","entfällt","fehlt")))</f>
        <v>fehlt</v>
      </c>
      <c r="H97" s="48">
        <f>IF(E97&lt;&gt;"","entfällt",5)</f>
        <v>5</v>
      </c>
      <c r="I97" s="306"/>
      <c r="J97" s="307"/>
      <c r="K97" s="12"/>
    </row>
    <row r="98" spans="1:11" ht="30.75" customHeight="1" x14ac:dyDescent="0.35">
      <c r="A98" s="140" t="s">
        <v>306</v>
      </c>
      <c r="B98" s="86" t="s">
        <v>277</v>
      </c>
      <c r="C98" s="218"/>
      <c r="D98" s="218"/>
      <c r="E98" s="218"/>
      <c r="F98" s="131"/>
      <c r="G98" s="47" t="str">
        <f>IF(C98&lt;&gt;"",H98,IF(D98&lt;&gt;"",0,IF(E98&lt;&gt;"","entfällt","fehlt")))</f>
        <v>fehlt</v>
      </c>
      <c r="H98" s="48">
        <f>IF(E98&lt;&gt;"","entfällt",5)</f>
        <v>5</v>
      </c>
      <c r="I98" s="306"/>
      <c r="J98" s="307"/>
      <c r="K98" s="12"/>
    </row>
    <row r="99" spans="1:11" x14ac:dyDescent="0.35">
      <c r="A99" s="141"/>
      <c r="B99" s="87"/>
      <c r="C99" s="227"/>
      <c r="D99" s="222"/>
      <c r="E99" s="222"/>
      <c r="F99" s="42"/>
      <c r="G99" s="54"/>
      <c r="H99" s="65"/>
      <c r="I99" s="292" t="s">
        <v>16</v>
      </c>
      <c r="J99" s="292"/>
      <c r="K99" s="42">
        <f>SUM(K95:K98)</f>
        <v>0</v>
      </c>
    </row>
    <row r="100" spans="1:11" x14ac:dyDescent="0.35">
      <c r="A100" s="141"/>
      <c r="B100" s="87"/>
      <c r="C100" s="227"/>
      <c r="D100" s="290" t="s">
        <v>17</v>
      </c>
      <c r="E100" s="293"/>
      <c r="F100" s="202"/>
      <c r="G100" s="50">
        <f>SUM(G95:G98,K99)</f>
        <v>0</v>
      </c>
      <c r="H100" s="203">
        <f>SUM(H95:H98)</f>
        <v>14</v>
      </c>
      <c r="I100" s="291"/>
      <c r="J100" s="291"/>
      <c r="K100" s="42"/>
    </row>
    <row r="101" spans="1:11" x14ac:dyDescent="0.35">
      <c r="A101" s="141"/>
      <c r="B101" s="87"/>
      <c r="C101" s="227"/>
      <c r="D101" s="171"/>
      <c r="E101" s="171"/>
      <c r="F101" s="113"/>
      <c r="G101" s="204"/>
      <c r="H101" s="172"/>
      <c r="I101" s="81"/>
      <c r="J101" s="81"/>
      <c r="K101" s="42"/>
    </row>
    <row r="102" spans="1:11" ht="15" customHeight="1" x14ac:dyDescent="0.35">
      <c r="A102" s="261" t="s">
        <v>498</v>
      </c>
      <c r="B102" s="262"/>
      <c r="C102" s="262"/>
      <c r="D102" s="262"/>
      <c r="E102" s="263"/>
      <c r="F102" s="134"/>
      <c r="G102" s="264" t="s">
        <v>2</v>
      </c>
      <c r="H102" s="265"/>
      <c r="I102" s="266" t="s">
        <v>3</v>
      </c>
      <c r="J102" s="267"/>
      <c r="K102" s="42"/>
    </row>
    <row r="103" spans="1:11" x14ac:dyDescent="0.35">
      <c r="A103" s="137" t="s">
        <v>28</v>
      </c>
      <c r="B103" s="278"/>
      <c r="C103" s="279"/>
      <c r="D103" s="279"/>
      <c r="E103" s="280"/>
      <c r="F103" s="130"/>
      <c r="G103" s="270"/>
      <c r="H103" s="271"/>
      <c r="I103" s="268"/>
      <c r="J103" s="269"/>
      <c r="K103" s="42"/>
    </row>
    <row r="104" spans="1:11" ht="15" customHeight="1" x14ac:dyDescent="0.35">
      <c r="A104" s="140" t="s">
        <v>499</v>
      </c>
      <c r="B104" s="281"/>
      <c r="C104" s="282"/>
      <c r="D104" s="282"/>
      <c r="E104" s="283"/>
      <c r="F104" s="131"/>
      <c r="G104" s="259"/>
      <c r="H104" s="260"/>
      <c r="I104" s="272" t="s">
        <v>307</v>
      </c>
      <c r="J104" s="273"/>
      <c r="K104" s="42"/>
    </row>
    <row r="105" spans="1:11" x14ac:dyDescent="0.35">
      <c r="A105" s="140" t="s">
        <v>500</v>
      </c>
      <c r="B105" s="281"/>
      <c r="C105" s="282"/>
      <c r="D105" s="282"/>
      <c r="E105" s="283"/>
      <c r="F105" s="131"/>
      <c r="G105" s="259"/>
      <c r="H105" s="260"/>
      <c r="I105" s="274"/>
      <c r="J105" s="275"/>
      <c r="K105" s="42"/>
    </row>
    <row r="106" spans="1:11" x14ac:dyDescent="0.35">
      <c r="A106" s="140" t="s">
        <v>501</v>
      </c>
      <c r="B106" s="281"/>
      <c r="C106" s="282"/>
      <c r="D106" s="282"/>
      <c r="E106" s="283"/>
      <c r="F106" s="131"/>
      <c r="G106" s="259"/>
      <c r="H106" s="260"/>
      <c r="I106" s="274"/>
      <c r="J106" s="275"/>
      <c r="K106" s="42"/>
    </row>
    <row r="107" spans="1:11" x14ac:dyDescent="0.35">
      <c r="A107" s="140" t="s">
        <v>502</v>
      </c>
      <c r="B107" s="281"/>
      <c r="C107" s="282"/>
      <c r="D107" s="282"/>
      <c r="E107" s="283"/>
      <c r="F107" s="131"/>
      <c r="G107" s="259"/>
      <c r="H107" s="260"/>
      <c r="I107" s="274"/>
      <c r="J107" s="275"/>
      <c r="K107" s="42"/>
    </row>
    <row r="108" spans="1:11" x14ac:dyDescent="0.35">
      <c r="A108" s="139" t="s">
        <v>503</v>
      </c>
      <c r="B108" s="284"/>
      <c r="C108" s="285"/>
      <c r="D108" s="285"/>
      <c r="E108" s="286"/>
      <c r="F108" s="26"/>
      <c r="G108" s="259"/>
      <c r="H108" s="260"/>
      <c r="I108" s="276"/>
      <c r="J108" s="277"/>
      <c r="K108" s="42"/>
    </row>
    <row r="109" spans="1:11" x14ac:dyDescent="0.35">
      <c r="A109" s="141"/>
      <c r="B109" s="173"/>
      <c r="C109" s="173"/>
      <c r="D109" s="173"/>
      <c r="E109" s="173"/>
      <c r="F109" s="42"/>
      <c r="G109" s="54"/>
      <c r="H109" s="54"/>
      <c r="I109" s="174"/>
      <c r="J109" s="174"/>
      <c r="K109" s="42"/>
    </row>
    <row r="110" spans="1:11" ht="15" customHeight="1" x14ac:dyDescent="0.35">
      <c r="A110" s="141"/>
      <c r="B110" s="87"/>
      <c r="C110" s="227"/>
      <c r="D110" s="257" t="s">
        <v>17</v>
      </c>
      <c r="E110" s="258"/>
      <c r="F110" s="26"/>
      <c r="G110" s="259">
        <f>IF(SUM(G104:G108)&gt;50,"50",IF(SUM(G104:G108)&lt;-50,"-50",SUM(G104:G108)))</f>
        <v>0</v>
      </c>
      <c r="H110" s="260"/>
      <c r="I110" s="81"/>
      <c r="J110" s="81"/>
      <c r="K110" s="42"/>
    </row>
    <row r="111" spans="1:11" x14ac:dyDescent="0.35">
      <c r="A111" s="141"/>
      <c r="B111" s="87"/>
      <c r="C111" s="227"/>
      <c r="D111" s="170"/>
      <c r="E111" s="170"/>
      <c r="F111" s="42"/>
      <c r="G111" s="54"/>
      <c r="H111" s="54"/>
      <c r="I111" s="81"/>
      <c r="J111" s="81"/>
      <c r="K111" s="42"/>
    </row>
    <row r="112" spans="1:11" ht="15" thickBot="1" x14ac:dyDescent="0.4">
      <c r="A112" s="141"/>
      <c r="B112" s="90"/>
      <c r="C112" s="227"/>
      <c r="D112" s="227"/>
      <c r="E112" s="227"/>
      <c r="F112" s="42"/>
      <c r="G112" s="66"/>
      <c r="H112" s="67"/>
      <c r="I112" s="44"/>
      <c r="J112" s="42"/>
      <c r="K112" s="42"/>
    </row>
    <row r="113" spans="1:11" ht="15.75" customHeight="1" thickBot="1" x14ac:dyDescent="0.4">
      <c r="A113" s="141"/>
      <c r="B113" s="90"/>
      <c r="C113" s="303" t="s">
        <v>278</v>
      </c>
      <c r="D113" s="304"/>
      <c r="E113" s="305"/>
      <c r="F113" s="91"/>
      <c r="G113" s="70">
        <f>SUM(G9,G18,G49,G55,G62,G72,G82,G91,G100)</f>
        <v>0</v>
      </c>
      <c r="H113" s="70">
        <f>SUM(H9,H18,H49,H55,H62,H72,H82,H91,H100)</f>
        <v>154</v>
      </c>
      <c r="I113" s="44"/>
      <c r="J113" s="42"/>
      <c r="K113" s="42"/>
    </row>
    <row r="114" spans="1:11" x14ac:dyDescent="0.35">
      <c r="A114" s="147"/>
      <c r="B114" s="42"/>
      <c r="C114" s="143"/>
      <c r="D114" s="143"/>
      <c r="E114" s="143"/>
      <c r="F114" s="42"/>
      <c r="G114" s="42"/>
      <c r="H114" s="42"/>
      <c r="I114" s="42"/>
      <c r="J114" s="42"/>
      <c r="K114" s="42"/>
    </row>
  </sheetData>
  <sheetProtection selectLockedCells="1"/>
  <mergeCells count="140">
    <mergeCell ref="A20:E20"/>
    <mergeCell ref="D9:E9"/>
    <mergeCell ref="I12:J12"/>
    <mergeCell ref="I21:J21"/>
    <mergeCell ref="I17:J17"/>
    <mergeCell ref="D18:E18"/>
    <mergeCell ref="G3:H3"/>
    <mergeCell ref="I13:J13"/>
    <mergeCell ref="I16:J16"/>
    <mergeCell ref="I18:J18"/>
    <mergeCell ref="I20:J20"/>
    <mergeCell ref="G20:H20"/>
    <mergeCell ref="I14:J14"/>
    <mergeCell ref="I15:J15"/>
    <mergeCell ref="A1:K1"/>
    <mergeCell ref="I3:J3"/>
    <mergeCell ref="I4:J4"/>
    <mergeCell ref="I5:J5"/>
    <mergeCell ref="I6:J6"/>
    <mergeCell ref="I7:J7"/>
    <mergeCell ref="A3:E3"/>
    <mergeCell ref="A11:E11"/>
    <mergeCell ref="G11:H11"/>
    <mergeCell ref="I8:J8"/>
    <mergeCell ref="I11:J11"/>
    <mergeCell ref="I31:J31"/>
    <mergeCell ref="I32:J32"/>
    <mergeCell ref="I29:J29"/>
    <mergeCell ref="I30:J30"/>
    <mergeCell ref="G22:H22"/>
    <mergeCell ref="I23:J23"/>
    <mergeCell ref="I27:J27"/>
    <mergeCell ref="I28:J28"/>
    <mergeCell ref="I24:J24"/>
    <mergeCell ref="I25:J25"/>
    <mergeCell ref="I26:J26"/>
    <mergeCell ref="I22:J22"/>
    <mergeCell ref="I48:J48"/>
    <mergeCell ref="I40:J40"/>
    <mergeCell ref="I41:J41"/>
    <mergeCell ref="I42:J42"/>
    <mergeCell ref="I43:J43"/>
    <mergeCell ref="I33:J33"/>
    <mergeCell ref="I34:J34"/>
    <mergeCell ref="I35:J35"/>
    <mergeCell ref="I36:J36"/>
    <mergeCell ref="I39:J39"/>
    <mergeCell ref="I44:J44"/>
    <mergeCell ref="I45:J45"/>
    <mergeCell ref="I46:J46"/>
    <mergeCell ref="I47:J47"/>
    <mergeCell ref="I37:J37"/>
    <mergeCell ref="I38:J38"/>
    <mergeCell ref="I81:J81"/>
    <mergeCell ref="I84:J84"/>
    <mergeCell ref="I80:J80"/>
    <mergeCell ref="I53:J53"/>
    <mergeCell ref="I56:J56"/>
    <mergeCell ref="I57:J57"/>
    <mergeCell ref="I54:J54"/>
    <mergeCell ref="I90:J90"/>
    <mergeCell ref="I87:J87"/>
    <mergeCell ref="I88:J88"/>
    <mergeCell ref="I86:J86"/>
    <mergeCell ref="I71:J71"/>
    <mergeCell ref="I74:J74"/>
    <mergeCell ref="I76:J76"/>
    <mergeCell ref="I77:J77"/>
    <mergeCell ref="I66:J66"/>
    <mergeCell ref="I67:J67"/>
    <mergeCell ref="I68:J68"/>
    <mergeCell ref="I69:J69"/>
    <mergeCell ref="I70:J70"/>
    <mergeCell ref="I79:J79"/>
    <mergeCell ref="A74:E74"/>
    <mergeCell ref="C113:E113"/>
    <mergeCell ref="D55:E55"/>
    <mergeCell ref="I55:J55"/>
    <mergeCell ref="D62:E62"/>
    <mergeCell ref="I62:J62"/>
    <mergeCell ref="D72:E72"/>
    <mergeCell ref="I72:J72"/>
    <mergeCell ref="I85:J85"/>
    <mergeCell ref="I94:J94"/>
    <mergeCell ref="G93:H93"/>
    <mergeCell ref="I93:J93"/>
    <mergeCell ref="I95:J95"/>
    <mergeCell ref="I96:J96"/>
    <mergeCell ref="I97:J97"/>
    <mergeCell ref="I98:J98"/>
    <mergeCell ref="I89:J89"/>
    <mergeCell ref="I65:J65"/>
    <mergeCell ref="I75:J75"/>
    <mergeCell ref="I58:J58"/>
    <mergeCell ref="I78:J78"/>
    <mergeCell ref="I59:J59"/>
    <mergeCell ref="G64:H64"/>
    <mergeCell ref="G74:H74"/>
    <mergeCell ref="D49:E49"/>
    <mergeCell ref="I49:J49"/>
    <mergeCell ref="I52:J52"/>
    <mergeCell ref="I60:J60"/>
    <mergeCell ref="I61:J61"/>
    <mergeCell ref="I64:J64"/>
    <mergeCell ref="I51:J51"/>
    <mergeCell ref="A51:E51"/>
    <mergeCell ref="A57:E57"/>
    <mergeCell ref="A64:E64"/>
    <mergeCell ref="G57:H57"/>
    <mergeCell ref="G51:H51"/>
    <mergeCell ref="I50:J50"/>
    <mergeCell ref="A84:E84"/>
    <mergeCell ref="A93:E93"/>
    <mergeCell ref="D82:E82"/>
    <mergeCell ref="I82:J82"/>
    <mergeCell ref="D91:E91"/>
    <mergeCell ref="I91:J91"/>
    <mergeCell ref="I99:J99"/>
    <mergeCell ref="D100:E100"/>
    <mergeCell ref="I100:J100"/>
    <mergeCell ref="G84:H84"/>
    <mergeCell ref="D110:E110"/>
    <mergeCell ref="G110:H110"/>
    <mergeCell ref="A102:E102"/>
    <mergeCell ref="G102:H102"/>
    <mergeCell ref="I102:J102"/>
    <mergeCell ref="I103:J103"/>
    <mergeCell ref="G104:H104"/>
    <mergeCell ref="G105:H105"/>
    <mergeCell ref="G106:H106"/>
    <mergeCell ref="G107:H107"/>
    <mergeCell ref="G108:H108"/>
    <mergeCell ref="G103:H103"/>
    <mergeCell ref="I104:J108"/>
    <mergeCell ref="B103:E103"/>
    <mergeCell ref="B104:E104"/>
    <mergeCell ref="B105:E105"/>
    <mergeCell ref="B106:E106"/>
    <mergeCell ref="B107:E107"/>
    <mergeCell ref="B108:E108"/>
  </mergeCells>
  <conditionalFormatting sqref="G1:G7 J8:J10 G9:G17 J17 G20:G112 J48 J54 J61 H62 J71 H72 J81 H82 J90 J99 G114:G1048576">
    <cfRule type="containsText" dxfId="8" priority="12" operator="containsText" text="fehlt">
      <formula>NOT(ISERROR(SEARCH("fehlt",G1)))</formula>
    </cfRule>
  </conditionalFormatting>
  <pageMargins left="0.70866141732283472" right="0.70866141732283472" top="0.78740157480314965" bottom="0.78740157480314965" header="7.874015748031496E-2" footer="7.874015748031496E-2"/>
  <pageSetup paperSize="9" scale="97" orientation="landscape" r:id="rId1"/>
  <headerFooter>
    <oddHeader>&amp;L&amp;G&amp;C&amp;"-,Fett"&amp;K000000Lieferantenaudit Frageliste&amp;RFB-QM-011
Version 002
Bearbeiter: S. Teuscher</oddHeader>
  </headerFooter>
  <rowBreaks count="5" manualBreakCount="5">
    <brk id="19" max="16383" man="1"/>
    <brk id="32" max="16383" man="1"/>
    <brk id="49" max="16383" man="1"/>
    <brk id="73" max="10" man="1"/>
    <brk id="92" max="10" man="1"/>
  </rowBreaks>
  <ignoredErrors>
    <ignoredError sqref="G18:H18 G9:H9 G39:H39 G56:H56 G49:H50 G100:H100 G91:H91 G62 G55:H55 G33:H33 G41:H41 G45:H45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H32"/>
  <sheetViews>
    <sheetView view="pageLayout" topLeftCell="A7" zoomScaleNormal="100" workbookViewId="0">
      <selection activeCell="H7" sqref="H7"/>
    </sheetView>
  </sheetViews>
  <sheetFormatPr baseColWidth="10" defaultColWidth="11.54296875" defaultRowHeight="14.5" x14ac:dyDescent="0.35"/>
  <cols>
    <col min="4" max="5" width="10.453125" customWidth="1"/>
    <col min="6" max="6" width="9.7265625" customWidth="1"/>
    <col min="7" max="7" width="15.81640625" customWidth="1"/>
  </cols>
  <sheetData>
    <row r="1" spans="1:8" ht="21" x14ac:dyDescent="0.5">
      <c r="A1" s="440" t="s">
        <v>335</v>
      </c>
      <c r="B1" s="441"/>
      <c r="C1" s="441"/>
      <c r="D1" s="441"/>
      <c r="E1" s="441"/>
      <c r="F1" s="441"/>
      <c r="G1" s="442"/>
    </row>
    <row r="2" spans="1:8" ht="27.75" customHeight="1" x14ac:dyDescent="0.35">
      <c r="A2" s="443" t="s">
        <v>283</v>
      </c>
      <c r="B2" s="443"/>
      <c r="C2" s="443"/>
      <c r="D2" s="447">
        <f>Deckblatt!E4</f>
        <v>0</v>
      </c>
      <c r="E2" s="445"/>
      <c r="F2" s="445"/>
      <c r="G2" s="446"/>
    </row>
    <row r="3" spans="1:8" ht="42" customHeight="1" x14ac:dyDescent="0.35">
      <c r="A3" s="443" t="s">
        <v>284</v>
      </c>
      <c r="B3" s="443"/>
      <c r="C3" s="443"/>
      <c r="D3" s="447">
        <f>Deckblatt!E5</f>
        <v>0</v>
      </c>
      <c r="E3" s="445"/>
      <c r="F3" s="445"/>
      <c r="G3" s="446"/>
    </row>
    <row r="4" spans="1:8" ht="21" customHeight="1" x14ac:dyDescent="0.35">
      <c r="A4" s="443" t="s">
        <v>285</v>
      </c>
      <c r="B4" s="443"/>
      <c r="C4" s="443"/>
      <c r="D4" s="444">
        <f>Deckblatt!E7</f>
        <v>0</v>
      </c>
      <c r="E4" s="445"/>
      <c r="F4" s="445"/>
      <c r="G4" s="446"/>
    </row>
    <row r="5" spans="1:8" ht="21" customHeight="1" x14ac:dyDescent="0.35">
      <c r="A5" s="443" t="s">
        <v>286</v>
      </c>
      <c r="B5" s="443"/>
      <c r="C5" s="443"/>
      <c r="D5" s="444">
        <f>Deckblatt!E9</f>
        <v>0</v>
      </c>
      <c r="E5" s="445"/>
      <c r="F5" s="445"/>
      <c r="G5" s="446"/>
    </row>
    <row r="6" spans="1:8" ht="33.75" customHeight="1" x14ac:dyDescent="0.35">
      <c r="A6" s="443" t="s">
        <v>287</v>
      </c>
      <c r="B6" s="443"/>
      <c r="C6" s="443"/>
      <c r="D6" s="444">
        <f>Deckblatt!E10</f>
        <v>0</v>
      </c>
      <c r="E6" s="448"/>
      <c r="F6" s="448"/>
      <c r="G6" s="449"/>
    </row>
    <row r="7" spans="1:8" ht="33" customHeight="1" x14ac:dyDescent="0.35">
      <c r="A7" s="443" t="s">
        <v>347</v>
      </c>
      <c r="B7" s="443"/>
      <c r="C7" s="443"/>
      <c r="D7" s="444"/>
      <c r="E7" s="448"/>
      <c r="F7" s="448"/>
      <c r="G7" s="449"/>
    </row>
    <row r="8" spans="1:8" ht="37.5" customHeight="1" x14ac:dyDescent="0.35">
      <c r="A8" s="443" t="s">
        <v>288</v>
      </c>
      <c r="B8" s="443"/>
      <c r="C8" s="443"/>
      <c r="D8" s="444">
        <f>Deckblatt!E11</f>
        <v>0</v>
      </c>
      <c r="E8" s="445"/>
      <c r="F8" s="445"/>
      <c r="G8" s="446"/>
    </row>
    <row r="9" spans="1:8" ht="15.75" customHeight="1" x14ac:dyDescent="0.35">
      <c r="A9" s="409" t="s">
        <v>338</v>
      </c>
      <c r="B9" s="410"/>
      <c r="C9" s="410"/>
      <c r="D9" s="404" t="s">
        <v>342</v>
      </c>
      <c r="E9" s="405"/>
      <c r="F9" s="405"/>
      <c r="G9" s="406"/>
    </row>
    <row r="10" spans="1:8" ht="15.75" customHeight="1" x14ac:dyDescent="0.45">
      <c r="A10" s="411"/>
      <c r="B10" s="412"/>
      <c r="C10" s="412"/>
      <c r="D10" s="413" t="s">
        <v>343</v>
      </c>
      <c r="E10" s="407"/>
      <c r="F10" s="251">
        <f>'Fragebogen '!G226</f>
        <v>0</v>
      </c>
      <c r="G10" s="214" t="s">
        <v>2</v>
      </c>
    </row>
    <row r="11" spans="1:8" ht="15.75" customHeight="1" x14ac:dyDescent="0.45">
      <c r="A11" s="411"/>
      <c r="B11" s="412"/>
      <c r="C11" s="412"/>
      <c r="D11" s="413" t="s">
        <v>344</v>
      </c>
      <c r="E11" s="407"/>
      <c r="F11" s="251">
        <f>'Fragebogen '!H226</f>
        <v>641</v>
      </c>
      <c r="G11" s="209" t="s">
        <v>340</v>
      </c>
      <c r="H11" s="42"/>
    </row>
    <row r="12" spans="1:8" ht="15.75" customHeight="1" x14ac:dyDescent="0.45">
      <c r="A12" s="411"/>
      <c r="B12" s="412"/>
      <c r="C12" s="412"/>
      <c r="D12" s="215" t="s">
        <v>341</v>
      </c>
      <c r="E12" s="210"/>
      <c r="F12" s="210"/>
      <c r="G12" s="207">
        <f>Einzelergebnisse!F33</f>
        <v>0</v>
      </c>
    </row>
    <row r="13" spans="1:8" ht="15" customHeight="1" x14ac:dyDescent="0.35">
      <c r="A13" s="409" t="s">
        <v>339</v>
      </c>
      <c r="B13" s="410"/>
      <c r="C13" s="435"/>
      <c r="D13" s="407" t="s">
        <v>346</v>
      </c>
      <c r="E13" s="407"/>
      <c r="F13" s="407"/>
      <c r="G13" s="408"/>
    </row>
    <row r="14" spans="1:8" ht="15.75" customHeight="1" x14ac:dyDescent="0.45">
      <c r="A14" s="411"/>
      <c r="B14" s="412"/>
      <c r="C14" s="436"/>
      <c r="D14" s="407"/>
      <c r="E14" s="407"/>
      <c r="F14" s="208">
        <f>Einzelergebnisse!D47</f>
        <v>0</v>
      </c>
      <c r="G14" s="212" t="s">
        <v>2</v>
      </c>
    </row>
    <row r="15" spans="1:8" ht="15.75" customHeight="1" x14ac:dyDescent="0.45">
      <c r="A15" s="411"/>
      <c r="B15" s="412"/>
      <c r="C15" s="436"/>
      <c r="D15" s="407" t="s">
        <v>344</v>
      </c>
      <c r="E15" s="407"/>
      <c r="F15" s="208">
        <f>Einzelergebnisse!E47</f>
        <v>154</v>
      </c>
      <c r="G15" s="211" t="s">
        <v>340</v>
      </c>
    </row>
    <row r="16" spans="1:8" ht="15.75" customHeight="1" x14ac:dyDescent="0.45">
      <c r="A16" s="437"/>
      <c r="B16" s="438"/>
      <c r="C16" s="439"/>
      <c r="D16" s="210" t="s">
        <v>341</v>
      </c>
      <c r="E16" s="210"/>
      <c r="F16" s="210"/>
      <c r="G16" s="207">
        <f>Einzelergebnisse!F47</f>
        <v>0</v>
      </c>
    </row>
    <row r="17" spans="1:7" ht="17.25" customHeight="1" x14ac:dyDescent="0.35">
      <c r="A17" s="427" t="s">
        <v>334</v>
      </c>
      <c r="B17" s="428"/>
      <c r="C17" s="429"/>
      <c r="D17" s="433" t="s">
        <v>345</v>
      </c>
      <c r="E17" s="348"/>
      <c r="F17" s="348"/>
      <c r="G17" s="434"/>
    </row>
    <row r="18" spans="1:7" ht="31.5" customHeight="1" x14ac:dyDescent="0.35">
      <c r="A18" s="430"/>
      <c r="B18" s="431"/>
      <c r="C18" s="432"/>
      <c r="D18" s="415" t="str">
        <f>Einzelergebnisse!D52</f>
        <v>bitte Punktevergabe überprüfen</v>
      </c>
      <c r="E18" s="416"/>
      <c r="F18" s="416"/>
      <c r="G18" s="417"/>
    </row>
    <row r="19" spans="1:7" ht="107.5" customHeight="1" x14ac:dyDescent="0.35">
      <c r="A19" s="424" t="s">
        <v>336</v>
      </c>
      <c r="B19" s="425"/>
      <c r="C19" s="426"/>
      <c r="D19" s="421" t="str">
        <f>Einzelergebnisse!C55</f>
        <v>-fehlt-</v>
      </c>
      <c r="E19" s="422"/>
      <c r="F19" s="422"/>
      <c r="G19" s="423"/>
    </row>
    <row r="20" spans="1:7" ht="87" customHeight="1" x14ac:dyDescent="0.35">
      <c r="A20" s="418" t="s">
        <v>337</v>
      </c>
      <c r="B20" s="419"/>
      <c r="C20" s="420"/>
      <c r="D20" s="421" t="e">
        <f>Einzelergebnisse!C69</f>
        <v>#REF!</v>
      </c>
      <c r="E20" s="422"/>
      <c r="F20" s="422"/>
      <c r="G20" s="423"/>
    </row>
    <row r="21" spans="1:7" x14ac:dyDescent="0.35">
      <c r="A21" s="42"/>
      <c r="B21" s="42"/>
      <c r="C21" s="42"/>
      <c r="D21" s="42"/>
      <c r="E21" s="42"/>
      <c r="F21" s="42"/>
      <c r="G21" s="42"/>
    </row>
    <row r="22" spans="1:7" x14ac:dyDescent="0.35">
      <c r="A22" s="42" t="s">
        <v>331</v>
      </c>
      <c r="B22" s="42"/>
      <c r="C22" s="42"/>
      <c r="D22" s="42"/>
      <c r="E22" s="42"/>
      <c r="F22" s="42"/>
      <c r="G22" s="42"/>
    </row>
    <row r="23" spans="1:7" x14ac:dyDescent="0.35">
      <c r="A23" s="42"/>
      <c r="B23" s="42"/>
      <c r="C23" s="42"/>
      <c r="D23" s="42"/>
      <c r="E23" s="42"/>
      <c r="F23" s="42"/>
      <c r="G23" s="42"/>
    </row>
    <row r="24" spans="1:7" ht="15.5" x14ac:dyDescent="0.35">
      <c r="A24" s="213" t="s">
        <v>348</v>
      </c>
      <c r="B24" s="25"/>
      <c r="C24" s="25"/>
      <c r="D24" s="42"/>
      <c r="E24" s="42"/>
      <c r="F24" s="42"/>
      <c r="G24" s="42"/>
    </row>
    <row r="25" spans="1:7" x14ac:dyDescent="0.35">
      <c r="A25" s="42"/>
      <c r="B25" s="42"/>
      <c r="C25" s="42"/>
      <c r="D25" s="42"/>
      <c r="E25" s="42"/>
      <c r="F25" s="42"/>
      <c r="G25" s="42"/>
    </row>
    <row r="26" spans="1:7" ht="16.5" customHeight="1" x14ac:dyDescent="0.35">
      <c r="A26" s="42"/>
      <c r="B26" s="42"/>
      <c r="C26" s="42"/>
      <c r="D26" s="42"/>
      <c r="E26" s="42"/>
      <c r="F26" s="414" t="s">
        <v>349</v>
      </c>
      <c r="G26" s="414"/>
    </row>
    <row r="27" spans="1:7" x14ac:dyDescent="0.35">
      <c r="A27" s="42" t="s">
        <v>332</v>
      </c>
      <c r="B27" s="42"/>
      <c r="C27" s="42"/>
      <c r="D27" s="42"/>
      <c r="E27" s="42"/>
      <c r="G27" s="42"/>
    </row>
    <row r="28" spans="1:7" x14ac:dyDescent="0.35">
      <c r="A28" s="42"/>
      <c r="B28" s="42"/>
      <c r="C28" s="42"/>
      <c r="D28" s="42"/>
      <c r="E28" s="42"/>
      <c r="F28" s="42"/>
      <c r="G28" s="42"/>
    </row>
    <row r="29" spans="1:7" x14ac:dyDescent="0.35">
      <c r="A29" s="42"/>
      <c r="B29" s="42"/>
      <c r="C29" s="42"/>
      <c r="D29" s="42"/>
      <c r="E29" s="42"/>
      <c r="F29" s="42"/>
      <c r="G29" s="42"/>
    </row>
    <row r="30" spans="1:7" ht="7" customHeight="1" x14ac:dyDescent="0.35">
      <c r="A30" s="213" t="s">
        <v>348</v>
      </c>
      <c r="B30" s="25"/>
      <c r="C30" s="25"/>
      <c r="D30" s="42"/>
      <c r="E30" s="42"/>
      <c r="F30" s="42"/>
      <c r="G30" s="42"/>
    </row>
    <row r="31" spans="1:7" x14ac:dyDescent="0.35">
      <c r="A31" s="42"/>
      <c r="B31" s="42"/>
      <c r="C31" s="42"/>
      <c r="D31" s="42"/>
      <c r="E31" s="42"/>
      <c r="F31" s="42"/>
      <c r="G31" s="42"/>
    </row>
    <row r="32" spans="1:7" x14ac:dyDescent="0.35">
      <c r="A32" s="42"/>
      <c r="B32" s="42"/>
      <c r="C32" s="42"/>
      <c r="D32" s="42"/>
      <c r="E32" s="42"/>
      <c r="F32" s="42"/>
      <c r="G32" s="42"/>
    </row>
  </sheetData>
  <mergeCells count="31">
    <mergeCell ref="A8:C8"/>
    <mergeCell ref="D8:G8"/>
    <mergeCell ref="A3:C3"/>
    <mergeCell ref="D3:G3"/>
    <mergeCell ref="A4:C4"/>
    <mergeCell ref="D4:G4"/>
    <mergeCell ref="A5:C5"/>
    <mergeCell ref="D5:G5"/>
    <mergeCell ref="A6:C6"/>
    <mergeCell ref="D6:G6"/>
    <mergeCell ref="A1:G1"/>
    <mergeCell ref="A7:C7"/>
    <mergeCell ref="D7:G7"/>
    <mergeCell ref="A2:C2"/>
    <mergeCell ref="D2:G2"/>
    <mergeCell ref="D9:G9"/>
    <mergeCell ref="D13:G13"/>
    <mergeCell ref="A9:C12"/>
    <mergeCell ref="D10:E10"/>
    <mergeCell ref="F26:G26"/>
    <mergeCell ref="D18:G18"/>
    <mergeCell ref="A20:C20"/>
    <mergeCell ref="D20:G20"/>
    <mergeCell ref="A19:C19"/>
    <mergeCell ref="D19:G19"/>
    <mergeCell ref="D11:E11"/>
    <mergeCell ref="D14:E14"/>
    <mergeCell ref="A17:C18"/>
    <mergeCell ref="D17:G17"/>
    <mergeCell ref="D15:E15"/>
    <mergeCell ref="A13:C16"/>
  </mergeCells>
  <pageMargins left="0.70866141732283472" right="0.70866141732283472" top="0.78740157480314965" bottom="0.78740157480314965" header="7.874015748031496E-2" footer="7.874015748031496E-2"/>
  <pageSetup paperSize="9" scale="94" orientation="portrait" r:id="rId1"/>
  <headerFooter>
    <oddHeader>&amp;L&amp;G&amp;C
&amp;"-,Fett"Lieferantenaudit Frageliste&amp;RFB-QM-011
Version 002
Bearbeiter: S. Teuscher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F79"/>
  <sheetViews>
    <sheetView view="pageLayout" topLeftCell="A55" zoomScaleNormal="100" workbookViewId="0">
      <selection activeCell="D63" sqref="D63:E63"/>
    </sheetView>
  </sheetViews>
  <sheetFormatPr baseColWidth="10" defaultColWidth="11.54296875" defaultRowHeight="14.5" x14ac:dyDescent="0.35"/>
  <cols>
    <col min="1" max="1" width="2.7265625" customWidth="1"/>
    <col min="2" max="2" width="5.1796875" customWidth="1"/>
    <col min="3" max="3" width="43.26953125" customWidth="1"/>
    <col min="4" max="4" width="9.453125" customWidth="1"/>
    <col min="5" max="5" width="10.1796875" customWidth="1"/>
    <col min="6" max="6" width="15.7265625" style="11" customWidth="1"/>
  </cols>
  <sheetData>
    <row r="1" spans="1:6" ht="18.5" x14ac:dyDescent="0.45">
      <c r="A1" s="452" t="s">
        <v>333</v>
      </c>
      <c r="B1" s="452"/>
      <c r="C1" s="452"/>
      <c r="D1" s="452"/>
      <c r="E1" s="452"/>
      <c r="F1" s="452"/>
    </row>
    <row r="2" spans="1:6" ht="29" x14ac:dyDescent="0.35">
      <c r="D2" s="123" t="s">
        <v>154</v>
      </c>
      <c r="E2" s="123" t="s">
        <v>155</v>
      </c>
    </row>
    <row r="3" spans="1:6" x14ac:dyDescent="0.35">
      <c r="A3" s="129" t="s">
        <v>156</v>
      </c>
      <c r="B3" s="129"/>
    </row>
    <row r="4" spans="1:6" x14ac:dyDescent="0.35">
      <c r="B4" t="s">
        <v>157</v>
      </c>
      <c r="C4" t="s">
        <v>158</v>
      </c>
      <c r="D4">
        <f>'Fragebogen '!G15</f>
        <v>0</v>
      </c>
      <c r="E4">
        <f>'Fragebogen '!H15</f>
        <v>51</v>
      </c>
      <c r="F4" s="11">
        <f>IF(D4&lt;&gt;11,D4/E4,0)</f>
        <v>0</v>
      </c>
    </row>
    <row r="5" spans="1:6" x14ac:dyDescent="0.35">
      <c r="B5" t="s">
        <v>159</v>
      </c>
      <c r="C5" t="s">
        <v>160</v>
      </c>
      <c r="D5">
        <f>'Fragebogen '!G27</f>
        <v>0</v>
      </c>
      <c r="E5">
        <f>'Fragebogen '!H27</f>
        <v>45</v>
      </c>
      <c r="F5" s="11">
        <f>IF(D5&lt;&gt;11,D5/E5,0)</f>
        <v>0</v>
      </c>
    </row>
    <row r="6" spans="1:6" x14ac:dyDescent="0.35">
      <c r="A6" s="456" t="s">
        <v>161</v>
      </c>
      <c r="B6" s="456"/>
      <c r="C6" s="456"/>
    </row>
    <row r="7" spans="1:6" x14ac:dyDescent="0.35">
      <c r="B7" t="s">
        <v>162</v>
      </c>
      <c r="C7" t="s">
        <v>163</v>
      </c>
      <c r="D7">
        <f>'Fragebogen '!G41</f>
        <v>0</v>
      </c>
      <c r="E7">
        <f>'Fragebogen '!H41</f>
        <v>32</v>
      </c>
      <c r="F7" s="11">
        <f t="shared" ref="F7:F33" si="0">IF(D7&lt;&gt;11,D7/E7,0)</f>
        <v>0</v>
      </c>
    </row>
    <row r="8" spans="1:6" x14ac:dyDescent="0.35">
      <c r="B8" t="s">
        <v>164</v>
      </c>
      <c r="C8" t="s">
        <v>165</v>
      </c>
      <c r="D8">
        <f>'Fragebogen '!G49</f>
        <v>0</v>
      </c>
      <c r="E8">
        <f>'Fragebogen '!H49</f>
        <v>25</v>
      </c>
      <c r="F8" s="11">
        <f t="shared" si="0"/>
        <v>0</v>
      </c>
    </row>
    <row r="9" spans="1:6" x14ac:dyDescent="0.35">
      <c r="B9" t="s">
        <v>166</v>
      </c>
      <c r="C9" t="s">
        <v>167</v>
      </c>
      <c r="D9">
        <f>'Fragebogen '!G60</f>
        <v>0</v>
      </c>
      <c r="E9">
        <f>'Fragebogen '!H60</f>
        <v>21</v>
      </c>
      <c r="F9" s="11">
        <f t="shared" si="0"/>
        <v>0</v>
      </c>
    </row>
    <row r="10" spans="1:6" x14ac:dyDescent="0.35">
      <c r="B10" t="s">
        <v>168</v>
      </c>
      <c r="C10" t="s">
        <v>169</v>
      </c>
      <c r="D10">
        <f>'Fragebogen '!G68</f>
        <v>0</v>
      </c>
      <c r="E10">
        <f>'Fragebogen '!H68</f>
        <v>20</v>
      </c>
      <c r="F10" s="11">
        <f t="shared" si="0"/>
        <v>0</v>
      </c>
    </row>
    <row r="11" spans="1:6" x14ac:dyDescent="0.35">
      <c r="B11" t="s">
        <v>170</v>
      </c>
      <c r="C11" t="s">
        <v>171</v>
      </c>
      <c r="D11">
        <f>'Fragebogen '!G75</f>
        <v>0</v>
      </c>
      <c r="E11">
        <f>'Fragebogen '!H75</f>
        <v>10</v>
      </c>
      <c r="F11" s="11">
        <f t="shared" si="0"/>
        <v>0</v>
      </c>
    </row>
    <row r="12" spans="1:6" x14ac:dyDescent="0.35">
      <c r="B12" t="s">
        <v>172</v>
      </c>
      <c r="C12" t="s">
        <v>173</v>
      </c>
      <c r="D12">
        <f>'Fragebogen '!G84</f>
        <v>0</v>
      </c>
      <c r="E12">
        <f>'Fragebogen '!H84</f>
        <v>25</v>
      </c>
      <c r="F12" s="11">
        <f t="shared" si="0"/>
        <v>0</v>
      </c>
    </row>
    <row r="13" spans="1:6" x14ac:dyDescent="0.35">
      <c r="A13" s="456" t="s">
        <v>174</v>
      </c>
      <c r="B13" s="456"/>
      <c r="C13" s="456"/>
    </row>
    <row r="14" spans="1:6" x14ac:dyDescent="0.35">
      <c r="B14" t="s">
        <v>175</v>
      </c>
      <c r="C14" t="s">
        <v>176</v>
      </c>
      <c r="D14">
        <f>'Fragebogen '!G99</f>
        <v>0</v>
      </c>
      <c r="E14">
        <f>'Fragebogen '!H99</f>
        <v>57</v>
      </c>
      <c r="F14" s="11">
        <f t="shared" si="0"/>
        <v>0</v>
      </c>
    </row>
    <row r="15" spans="1:6" x14ac:dyDescent="0.35">
      <c r="B15" t="s">
        <v>177</v>
      </c>
      <c r="C15" t="s">
        <v>178</v>
      </c>
      <c r="D15">
        <f>'Fragebogen '!G107</f>
        <v>0</v>
      </c>
      <c r="E15">
        <f>'Fragebogen '!H107</f>
        <v>25</v>
      </c>
      <c r="F15" s="11">
        <f t="shared" si="0"/>
        <v>0</v>
      </c>
    </row>
    <row r="16" spans="1:6" x14ac:dyDescent="0.35">
      <c r="A16" s="456" t="s">
        <v>179</v>
      </c>
      <c r="B16" s="456"/>
      <c r="C16" s="456"/>
    </row>
    <row r="17" spans="1:6" x14ac:dyDescent="0.35">
      <c r="B17" t="s">
        <v>180</v>
      </c>
      <c r="C17" t="s">
        <v>369</v>
      </c>
      <c r="D17">
        <f>'Fragebogen '!G120</f>
        <v>0</v>
      </c>
      <c r="E17">
        <f>'Fragebogen '!H120</f>
        <v>45</v>
      </c>
      <c r="F17" s="11">
        <f t="shared" si="0"/>
        <v>0</v>
      </c>
    </row>
    <row r="18" spans="1:6" x14ac:dyDescent="0.35">
      <c r="B18" t="s">
        <v>181</v>
      </c>
      <c r="C18" t="s">
        <v>370</v>
      </c>
      <c r="D18">
        <f>'Fragebogen '!G129</f>
        <v>0</v>
      </c>
      <c r="E18">
        <f>'Fragebogen '!H129</f>
        <v>35</v>
      </c>
      <c r="F18" s="11">
        <f t="shared" si="0"/>
        <v>0</v>
      </c>
    </row>
    <row r="19" spans="1:6" x14ac:dyDescent="0.35">
      <c r="B19" t="s">
        <v>182</v>
      </c>
      <c r="C19" t="s">
        <v>183</v>
      </c>
      <c r="D19">
        <f>'Fragebogen '!G137</f>
        <v>0</v>
      </c>
      <c r="E19">
        <f>'Fragebogen '!H137</f>
        <v>25</v>
      </c>
      <c r="F19" s="11">
        <f t="shared" si="0"/>
        <v>0</v>
      </c>
    </row>
    <row r="20" spans="1:6" x14ac:dyDescent="0.35">
      <c r="B20" t="s">
        <v>184</v>
      </c>
      <c r="C20" t="s">
        <v>371</v>
      </c>
      <c r="D20">
        <f>'Fragebogen '!G144</f>
        <v>0</v>
      </c>
      <c r="E20">
        <f>'Fragebogen '!H144</f>
        <v>15</v>
      </c>
      <c r="F20" s="11">
        <f t="shared" si="0"/>
        <v>0</v>
      </c>
    </row>
    <row r="21" spans="1:6" x14ac:dyDescent="0.35">
      <c r="B21" t="s">
        <v>185</v>
      </c>
      <c r="C21" t="s">
        <v>372</v>
      </c>
      <c r="D21">
        <f>'Fragebogen '!G151</f>
        <v>0</v>
      </c>
      <c r="E21">
        <f>'Fragebogen '!H151</f>
        <v>20</v>
      </c>
      <c r="F21" s="11">
        <f t="shared" si="0"/>
        <v>0</v>
      </c>
    </row>
    <row r="22" spans="1:6" x14ac:dyDescent="0.35">
      <c r="B22" t="s">
        <v>186</v>
      </c>
      <c r="C22" t="s">
        <v>187</v>
      </c>
      <c r="D22" s="128">
        <f>'Fragebogen '!G163</f>
        <v>0</v>
      </c>
      <c r="E22" s="128">
        <f>'Fragebogen '!H163</f>
        <v>40</v>
      </c>
      <c r="F22" s="11">
        <f t="shared" si="0"/>
        <v>0</v>
      </c>
    </row>
    <row r="23" spans="1:6" x14ac:dyDescent="0.35">
      <c r="A23" s="456" t="s">
        <v>188</v>
      </c>
      <c r="B23" s="456"/>
      <c r="C23" s="456"/>
    </row>
    <row r="24" spans="1:6" x14ac:dyDescent="0.35">
      <c r="B24" t="s">
        <v>189</v>
      </c>
      <c r="C24" t="s">
        <v>373</v>
      </c>
      <c r="D24">
        <f>'Fragebogen '!G172</f>
        <v>0</v>
      </c>
      <c r="E24">
        <f>'Fragebogen '!H172</f>
        <v>15</v>
      </c>
      <c r="F24" s="11">
        <f t="shared" si="0"/>
        <v>0</v>
      </c>
    </row>
    <row r="25" spans="1:6" x14ac:dyDescent="0.35">
      <c r="B25" t="s">
        <v>190</v>
      </c>
      <c r="C25" t="s">
        <v>191</v>
      </c>
      <c r="D25">
        <f>'Fragebogen '!G179</f>
        <v>0</v>
      </c>
      <c r="E25">
        <f>'Fragebogen '!H179</f>
        <v>15</v>
      </c>
      <c r="F25" s="11">
        <f t="shared" si="0"/>
        <v>0</v>
      </c>
    </row>
    <row r="26" spans="1:6" x14ac:dyDescent="0.35">
      <c r="B26" t="s">
        <v>192</v>
      </c>
      <c r="C26" t="s">
        <v>193</v>
      </c>
      <c r="D26">
        <f>'Fragebogen '!G186</f>
        <v>0</v>
      </c>
      <c r="E26">
        <f>'Fragebogen '!H186</f>
        <v>25</v>
      </c>
      <c r="F26" s="11">
        <f t="shared" si="0"/>
        <v>0</v>
      </c>
    </row>
    <row r="27" spans="1:6" x14ac:dyDescent="0.35">
      <c r="B27" t="s">
        <v>194</v>
      </c>
      <c r="C27" t="s">
        <v>195</v>
      </c>
      <c r="D27">
        <f>'Fragebogen '!G194</f>
        <v>0</v>
      </c>
      <c r="E27">
        <f>'Fragebogen '!H194</f>
        <v>30</v>
      </c>
      <c r="F27" s="11">
        <f t="shared" si="0"/>
        <v>0</v>
      </c>
    </row>
    <row r="28" spans="1:6" x14ac:dyDescent="0.35">
      <c r="A28" s="456" t="s">
        <v>196</v>
      </c>
      <c r="B28" s="456"/>
      <c r="C28" s="456"/>
    </row>
    <row r="29" spans="1:6" x14ac:dyDescent="0.35">
      <c r="B29" t="s">
        <v>197</v>
      </c>
      <c r="C29" t="s">
        <v>198</v>
      </c>
      <c r="D29">
        <f>'Fragebogen '!G205</f>
        <v>0</v>
      </c>
      <c r="E29">
        <f>'Fragebogen '!H205</f>
        <v>20</v>
      </c>
      <c r="F29" s="11">
        <f t="shared" si="0"/>
        <v>0</v>
      </c>
    </row>
    <row r="30" spans="1:6" x14ac:dyDescent="0.35">
      <c r="B30" t="s">
        <v>199</v>
      </c>
      <c r="C30" t="s">
        <v>200</v>
      </c>
      <c r="D30">
        <f>'Fragebogen '!G215</f>
        <v>0</v>
      </c>
      <c r="E30">
        <f>'Fragebogen '!H215</f>
        <v>30</v>
      </c>
      <c r="F30" s="11">
        <f t="shared" si="0"/>
        <v>0</v>
      </c>
    </row>
    <row r="31" spans="1:6" x14ac:dyDescent="0.35">
      <c r="B31" t="s">
        <v>201</v>
      </c>
      <c r="C31" t="s">
        <v>202</v>
      </c>
      <c r="D31">
        <f>'Fragebogen '!G223</f>
        <v>0</v>
      </c>
      <c r="E31">
        <f>'Fragebogen '!H223</f>
        <v>15</v>
      </c>
      <c r="F31" s="11">
        <f t="shared" si="0"/>
        <v>0</v>
      </c>
    </row>
    <row r="32" spans="1:6" ht="7.5" customHeight="1" x14ac:dyDescent="0.35"/>
    <row r="33" spans="1:6" x14ac:dyDescent="0.35">
      <c r="B33" s="450" t="s">
        <v>279</v>
      </c>
      <c r="C33" s="450"/>
      <c r="D33" s="12">
        <f>SUM(D4:D31)</f>
        <v>0</v>
      </c>
      <c r="E33" s="12">
        <f>SUM(E4:E31)</f>
        <v>641</v>
      </c>
      <c r="F33" s="253">
        <f t="shared" si="0"/>
        <v>0</v>
      </c>
    </row>
    <row r="35" spans="1:6" x14ac:dyDescent="0.35">
      <c r="A35" s="456" t="s">
        <v>381</v>
      </c>
      <c r="B35" s="456"/>
      <c r="C35" s="456"/>
    </row>
    <row r="36" spans="1:6" x14ac:dyDescent="0.35">
      <c r="B36" t="s">
        <v>204</v>
      </c>
      <c r="C36" t="s">
        <v>203</v>
      </c>
      <c r="D36">
        <f>Betriebsrundgang!G9</f>
        <v>0</v>
      </c>
      <c r="E36">
        <f>Betriebsrundgang!H9</f>
        <v>3</v>
      </c>
      <c r="F36" s="11" t="str">
        <f t="shared" ref="F36:F44" si="1">IF(AND(D36&lt;&gt;0,E36&lt;&gt;0),D36/E36,"-fehlt-")</f>
        <v>-fehlt-</v>
      </c>
    </row>
    <row r="37" spans="1:6" x14ac:dyDescent="0.35">
      <c r="B37" t="s">
        <v>206</v>
      </c>
      <c r="C37" t="s">
        <v>205</v>
      </c>
      <c r="D37">
        <f>Betriebsrundgang!G18</f>
        <v>0</v>
      </c>
      <c r="E37">
        <f>Betriebsrundgang!H18</f>
        <v>10</v>
      </c>
      <c r="F37" s="11" t="str">
        <f t="shared" si="1"/>
        <v>-fehlt-</v>
      </c>
    </row>
    <row r="38" spans="1:6" x14ac:dyDescent="0.35">
      <c r="B38" t="s">
        <v>208</v>
      </c>
      <c r="C38" t="s">
        <v>207</v>
      </c>
      <c r="D38">
        <f>Betriebsrundgang!G49</f>
        <v>0</v>
      </c>
      <c r="E38">
        <f>Betriebsrundgang!H49</f>
        <v>82</v>
      </c>
      <c r="F38" s="11" t="str">
        <f t="shared" si="1"/>
        <v>-fehlt-</v>
      </c>
    </row>
    <row r="39" spans="1:6" x14ac:dyDescent="0.35">
      <c r="B39" t="s">
        <v>210</v>
      </c>
      <c r="C39" t="s">
        <v>209</v>
      </c>
      <c r="D39">
        <f>Betriebsrundgang!G55</f>
        <v>0</v>
      </c>
      <c r="E39">
        <f>Betriebsrundgang!H55</f>
        <v>5</v>
      </c>
      <c r="F39" s="11" t="str">
        <f t="shared" si="1"/>
        <v>-fehlt-</v>
      </c>
    </row>
    <row r="40" spans="1:6" x14ac:dyDescent="0.35">
      <c r="B40" t="s">
        <v>212</v>
      </c>
      <c r="C40" t="s">
        <v>211</v>
      </c>
      <c r="D40">
        <f>Betriebsrundgang!G62</f>
        <v>0</v>
      </c>
      <c r="E40">
        <f>Betriebsrundgang!H62</f>
        <v>4</v>
      </c>
      <c r="F40" s="11" t="str">
        <f t="shared" si="1"/>
        <v>-fehlt-</v>
      </c>
    </row>
    <row r="41" spans="1:6" x14ac:dyDescent="0.35">
      <c r="B41" t="s">
        <v>214</v>
      </c>
      <c r="C41" t="s">
        <v>213</v>
      </c>
      <c r="D41">
        <f>Betriebsrundgang!G72</f>
        <v>0</v>
      </c>
      <c r="E41">
        <f>Betriebsrundgang!H72</f>
        <v>13</v>
      </c>
      <c r="F41" s="11" t="str">
        <f t="shared" si="1"/>
        <v>-fehlt-</v>
      </c>
    </row>
    <row r="42" spans="1:6" x14ac:dyDescent="0.35">
      <c r="B42" t="s">
        <v>216</v>
      </c>
      <c r="C42" t="s">
        <v>215</v>
      </c>
      <c r="D42">
        <f>Betriebsrundgang!G82</f>
        <v>0</v>
      </c>
      <c r="E42" s="128">
        <f>Betriebsrundgang!H82</f>
        <v>16</v>
      </c>
      <c r="F42" s="11" t="str">
        <f t="shared" si="1"/>
        <v>-fehlt-</v>
      </c>
    </row>
    <row r="43" spans="1:6" x14ac:dyDescent="0.35">
      <c r="B43" t="s">
        <v>218</v>
      </c>
      <c r="C43" t="s">
        <v>217</v>
      </c>
      <c r="D43">
        <f>Betriebsrundgang!G91</f>
        <v>0</v>
      </c>
      <c r="E43">
        <f>Betriebsrundgang!H91</f>
        <v>7</v>
      </c>
      <c r="F43" s="11" t="str">
        <f t="shared" si="1"/>
        <v>-fehlt-</v>
      </c>
    </row>
    <row r="44" spans="1:6" x14ac:dyDescent="0.35">
      <c r="B44" t="s">
        <v>320</v>
      </c>
      <c r="C44" t="s">
        <v>219</v>
      </c>
      <c r="D44">
        <f>Betriebsrundgang!G100</f>
        <v>0</v>
      </c>
      <c r="E44">
        <f>Betriebsrundgang!H100</f>
        <v>14</v>
      </c>
      <c r="F44" s="11" t="str">
        <f t="shared" si="1"/>
        <v>-fehlt-</v>
      </c>
    </row>
    <row r="45" spans="1:6" x14ac:dyDescent="0.35">
      <c r="B45" t="s">
        <v>467</v>
      </c>
      <c r="C45" t="s">
        <v>321</v>
      </c>
      <c r="D45" t="str">
        <f>IF(Betriebsrundgang!G110&lt;&gt;0,Betriebsrundgang!G110,"entfällt")</f>
        <v>entfällt</v>
      </c>
      <c r="E45" s="205" t="s">
        <v>322</v>
      </c>
    </row>
    <row r="46" spans="1:6" ht="7.5" customHeight="1" x14ac:dyDescent="0.35"/>
    <row r="47" spans="1:6" ht="15.5" x14ac:dyDescent="0.35">
      <c r="B47" s="450" t="s">
        <v>280</v>
      </c>
      <c r="C47" s="450"/>
      <c r="D47" s="12">
        <f>SUM(D36:D45)</f>
        <v>0</v>
      </c>
      <c r="E47" s="12">
        <f>SUM(E36:E44)</f>
        <v>154</v>
      </c>
      <c r="F47" s="254">
        <f>D47/E47</f>
        <v>0</v>
      </c>
    </row>
    <row r="49" spans="2:6" ht="15.5" x14ac:dyDescent="0.35">
      <c r="B49" t="s">
        <v>281</v>
      </c>
      <c r="D49">
        <f>SUM(D33,D47)</f>
        <v>0</v>
      </c>
      <c r="E49">
        <f>SUM(E33,E47)</f>
        <v>795</v>
      </c>
      <c r="F49" s="176">
        <f>D49/E49</f>
        <v>0</v>
      </c>
    </row>
    <row r="51" spans="2:6" ht="15.5" x14ac:dyDescent="0.35">
      <c r="E51" s="13"/>
    </row>
    <row r="52" spans="2:6" ht="37.5" customHeight="1" x14ac:dyDescent="0.45">
      <c r="C52" s="165" t="s">
        <v>290</v>
      </c>
      <c r="D52" s="457" t="str">
        <f>IF(AND(F47&lt;=10%,OR(Betriebsrundgang!D5="",Betriebsrundgang!D13="",'Fragebogen '!D11="")),"bitte Punktevergabe überprüfen",IF(F47&lt;59%,"nicht lieferfähig!",IF(AND(F47&gt;=60%,F47&lt;79%),"C-Lieferant",IF(AND(F47&gt;=79%,F47&lt;=94%),"B-Lieferant",IF(AND(F47&gt;=95%,F47&lt;=105%),"A-Lieferant","-fehlt-")))))</f>
        <v>bitte Punktevergabe überprüfen</v>
      </c>
      <c r="E52" s="457"/>
      <c r="F52" s="457"/>
    </row>
    <row r="53" spans="2:6" ht="18.5" x14ac:dyDescent="0.45">
      <c r="D53" s="164"/>
      <c r="E53" s="164"/>
      <c r="F53" s="177"/>
    </row>
    <row r="54" spans="2:6" ht="18.5" x14ac:dyDescent="0.45">
      <c r="C54" s="194" t="s">
        <v>292</v>
      </c>
      <c r="D54" s="164"/>
      <c r="E54" s="164"/>
      <c r="F54" s="177"/>
    </row>
    <row r="55" spans="2:6" ht="21" customHeight="1" x14ac:dyDescent="0.45">
      <c r="C55" s="451" t="str">
        <f>IF(D52="A-Lieferant","Das QM-System des auditierten Unternehmens ist uneingeschränkt funktionsfähig, keine weiteren Auflagen",IF(D52="B-Lieferant","Das QM-System des auditierten Unternehmens ist mit wenigen Abweichungen funktionsfähig, geringe Auflagen sind zu erfüllen, bitte Maßnahmeplan beachten",IF(D52="C-Lieferant","Das QM-System des auditierten Unternehmens ist mit Abweichungen funktionsfähig, einige Auflagen sind zu erfüllen, bitte Maßnahmeplan beachten",IF(D52="nicht lieferfähig!","Das QM-System des auditierten Unternehmens ist nicht funktionsfähig. Das Unternehmen enspricht nicht den Anforderungen der anona GmbH-Einkaufsgruppe!","-fehlt-"))))</f>
        <v>-fehlt-</v>
      </c>
      <c r="D55" s="451"/>
      <c r="E55" s="164"/>
      <c r="F55" s="177"/>
    </row>
    <row r="56" spans="2:6" ht="21" customHeight="1" x14ac:dyDescent="0.45">
      <c r="C56" s="451"/>
      <c r="D56" s="451"/>
      <c r="E56" s="164"/>
      <c r="F56" s="177"/>
    </row>
    <row r="57" spans="2:6" ht="21" customHeight="1" x14ac:dyDescent="0.45">
      <c r="C57" s="451"/>
      <c r="D57" s="451"/>
      <c r="E57" s="164"/>
      <c r="F57" s="177"/>
    </row>
    <row r="58" spans="2:6" ht="37.5" customHeight="1" x14ac:dyDescent="0.45">
      <c r="C58" s="451"/>
      <c r="D58" s="451"/>
      <c r="E58" s="164"/>
      <c r="F58" s="177"/>
    </row>
    <row r="59" spans="2:6" x14ac:dyDescent="0.35">
      <c r="E59" s="11"/>
    </row>
    <row r="60" spans="2:6" ht="18.5" x14ac:dyDescent="0.45">
      <c r="C60" s="10" t="s">
        <v>282</v>
      </c>
    </row>
    <row r="61" spans="2:6" ht="18.5" x14ac:dyDescent="0.45">
      <c r="C61" s="10"/>
      <c r="D61" s="455" t="s">
        <v>289</v>
      </c>
      <c r="E61" s="455"/>
      <c r="F61" s="201" t="s">
        <v>313</v>
      </c>
    </row>
    <row r="62" spans="2:6" x14ac:dyDescent="0.35">
      <c r="C62" t="s">
        <v>314</v>
      </c>
      <c r="D62" s="453" t="str">
        <f>IF(Betriebsrundgang!C22&lt;&gt;"","offen",IF(Betriebsrundgang!D22&lt;&gt;"","geschlossen","fehlt"))</f>
        <v>fehlt</v>
      </c>
      <c r="E62" s="453"/>
      <c r="F62" t="str">
        <f>IF(D62="offen",3,IF(D62="geschlossen",1,"fehlt"))</f>
        <v>fehlt</v>
      </c>
    </row>
    <row r="63" spans="2:6" x14ac:dyDescent="0.35">
      <c r="C63" t="s">
        <v>425</v>
      </c>
      <c r="D63" s="453" t="e">
        <f>IF(OR(#REF!&lt;&gt;"",#REF!&lt;&gt;""),"hohes Risiko",IF(OR(#REF!&lt;&gt;"",#REF!&lt;&gt;"",#REF!&lt;&gt;"",#REF!&lt;&gt;"",#REF!&lt;&gt;"",#REF!&lt;&gt;"",#REF!&lt;&gt;"",#REF!&lt;&gt;"",#REF!&lt;&gt;""),"mittleres Risiko",IF(OR(#REF!&lt;&gt;"",#REF!&lt;&gt;"",#REF!&lt;&gt;"",#REF!&lt;&gt;"",#REF!&lt;&gt;"",#REF!&lt;&gt;"",#REF!&lt;&gt;""),"kein Risko","fehlt")))</f>
        <v>#REF!</v>
      </c>
      <c r="E63" s="453"/>
      <c r="F63" t="e">
        <f>IF(D63="kein Risiko",1,IF(D63="mittleres Risiko",5,IF(D63="hohes Risiko",20,"fehlt")))</f>
        <v>#REF!</v>
      </c>
    </row>
    <row r="64" spans="2:6" x14ac:dyDescent="0.35">
      <c r="C64" t="s">
        <v>291</v>
      </c>
      <c r="D64" s="454" t="str">
        <f>IF(C55="-fehlt-","fehlt",D52)</f>
        <v>fehlt</v>
      </c>
      <c r="E64" s="454"/>
      <c r="F64" t="str">
        <f>IF(D64="A-Lieferant",1,IF(D64="B-Lieferant",5,IF(D64="C-Lieferant",20,IF(D64="nicht lieferfähig!","nicht lieferfähig!","fehlt"))))</f>
        <v>fehlt</v>
      </c>
    </row>
    <row r="65" spans="3:6" x14ac:dyDescent="0.35">
      <c r="D65" s="166"/>
    </row>
    <row r="66" spans="3:6" x14ac:dyDescent="0.35">
      <c r="D66" s="206" t="s">
        <v>319</v>
      </c>
      <c r="F66" t="e">
        <f>IF(E64="nicht lieferfähig!","nicht lieferfähig!",IF(AND(F62&lt;&gt;"fehlt",F63&lt;&gt;"fehlt",F64&lt;&gt;"fehlt"),SUM(F62,F63,F64),"fehlt"))</f>
        <v>#REF!</v>
      </c>
    </row>
    <row r="68" spans="3:6" ht="15.5" x14ac:dyDescent="0.35">
      <c r="C68" s="165" t="s">
        <v>350</v>
      </c>
    </row>
    <row r="69" spans="3:6" ht="15" customHeight="1" x14ac:dyDescent="0.35">
      <c r="C69" s="451" t="e">
        <f>IF(F66=3,"Aufgrund des geringen Risikos, welches von dem Rohstoff ausgeht und des guten Auditergebnisses ist ein planmäßiges Folgeaudit erst nach 5 Jahren erforderlich.",IF(AND(F66&gt;3,F66&lt;10),"Aus der Korrelation des Auditergebnisses mit dem Risikopotential der Rohstoffe ergibt sich, dass ein planmäßiges Folgeaudit erst nach 3 Jahren erforderlich ist.",IF(AND(F66&gt;10,F66&lt;=20),"Aus der Korrelation des Auditergebnisses mit dem Risikopotential des Rohstoffes ergibt sich, dass ein planmäßiges Folgeaudit erst nach 2 Jahren erforderlich ist.",IF(AND(F66&gt;20,F66&lt;40),"Aus der Korrelation des Auditergebnisses mit dem Risikopotential der Rohstoffe ergibt sich, dass ein planmäßiges Folgeaudit nach 1 Jahr durchgeführt werden sollte.",IF(AND(F66&gt;40,F66&lt;100),"Aufgrund des schlechten Auditergebnisses und des hohen Risikopotentials des Rohstoffs, sollte der Lieferant nicht ohne vorheriges Nachaudit oder Sonderfreigabe durch die Geschäftsleitung liefern dürfen.",IF(F66="nicht lieferfähig!","Aufgrund des schlechten Auditergebnisses und des hohen Risikopotentials des Rohstoffs, sollte der Lieferant nicht ohne vorheriges Nachaudit oder Sonderfreigabe durch die Geschäftsleitung liefern dürfen!","-fehlt-"))))))</f>
        <v>#REF!</v>
      </c>
      <c r="D69" s="451"/>
    </row>
    <row r="70" spans="3:6" ht="15" customHeight="1" x14ac:dyDescent="0.35">
      <c r="C70" s="451"/>
      <c r="D70" s="451"/>
    </row>
    <row r="71" spans="3:6" ht="15" customHeight="1" x14ac:dyDescent="0.35">
      <c r="C71" s="451"/>
      <c r="D71" s="451"/>
    </row>
    <row r="72" spans="3:6" ht="15" customHeight="1" x14ac:dyDescent="0.35">
      <c r="C72" s="451"/>
      <c r="D72" s="451"/>
    </row>
    <row r="73" spans="3:6" ht="15" customHeight="1" x14ac:dyDescent="0.35">
      <c r="C73" s="451"/>
      <c r="D73" s="451"/>
    </row>
    <row r="74" spans="3:6" ht="15" customHeight="1" x14ac:dyDescent="0.35">
      <c r="C74" s="451"/>
      <c r="D74" s="451"/>
    </row>
    <row r="75" spans="3:6" ht="15" customHeight="1" x14ac:dyDescent="0.35">
      <c r="C75" s="451"/>
      <c r="D75" s="451"/>
    </row>
    <row r="79" spans="3:6" x14ac:dyDescent="0.35">
      <c r="E79" t="s">
        <v>310</v>
      </c>
    </row>
  </sheetData>
  <mergeCells count="16">
    <mergeCell ref="B47:C47"/>
    <mergeCell ref="C55:D58"/>
    <mergeCell ref="C69:D75"/>
    <mergeCell ref="A1:F1"/>
    <mergeCell ref="D62:E62"/>
    <mergeCell ref="D64:E64"/>
    <mergeCell ref="D61:E61"/>
    <mergeCell ref="D63:E63"/>
    <mergeCell ref="A28:C28"/>
    <mergeCell ref="A35:C35"/>
    <mergeCell ref="D52:F52"/>
    <mergeCell ref="A6:C6"/>
    <mergeCell ref="A13:C13"/>
    <mergeCell ref="A16:C16"/>
    <mergeCell ref="A23:C23"/>
    <mergeCell ref="B33:C33"/>
  </mergeCells>
  <conditionalFormatting sqref="C69">
    <cfRule type="containsText" dxfId="7" priority="4" operator="containsText" text="Aufgrund des schlechten Auditergebnisses und des hohen Risikopotentials des Rohstoffs, sollte der Lieferant nicht ohne vorheriges Nachaudit oder Sonderfreigabe durch die Geschäftsleitung liefern dürfen.">
      <formula>NOT(ISERROR(SEARCH("Aufgrund des schlechten Auditergebnisses und des hohen Risikopotentials des Rohstoffs, sollte der Lieferant nicht ohne vorheriges Nachaudit oder Sonderfreigabe durch die Geschäftsleitung liefern dürfen.",C69)))</formula>
    </cfRule>
  </conditionalFormatting>
  <conditionalFormatting sqref="C55:D58">
    <cfRule type="containsText" dxfId="6" priority="5" operator="containsText" text="Das QM-System des auditierten Unternehmens ist nicht funktionsfähig. Das Unternehmen enspricht nicht den Anforderungen der Kuchenmeister-Einkaufsgruppe!">
      <formula>NOT(ISERROR(SEARCH("Das QM-System des auditierten Unternehmens ist nicht funktionsfähig. Das Unternehmen enspricht nicht den Anforderungen der Kuchenmeister-Einkaufsgruppe!",C55)))</formula>
    </cfRule>
    <cfRule type="containsText" dxfId="5" priority="6" operator="containsText" text="Das QM-System des auditierten Unternehmens ist mit Abweichungen funktionsfähig, einige Auflagen sind zu erfüllen, bitte Maßnahmeplan beachten">
      <formula>NOT(ISERROR(SEARCH("Das QM-System des auditierten Unternehmens ist mit Abweichungen funktionsfähig, einige Auflagen sind zu erfüllen, bitte Maßnahmeplan beachten",C55)))</formula>
    </cfRule>
  </conditionalFormatting>
  <conditionalFormatting sqref="C52:F66">
    <cfRule type="containsText" dxfId="4" priority="1" operator="containsText" text="nicht lieferfähig!">
      <formula>NOT(ISERROR(SEARCH("nicht lieferfähig!",C52)))</formula>
    </cfRule>
  </conditionalFormatting>
  <conditionalFormatting sqref="D52:F52">
    <cfRule type="containsText" dxfId="3" priority="2" operator="containsText" text="C-Lieferant">
      <formula>NOT(ISERROR(SEARCH("C-Lieferant",D52)))</formula>
    </cfRule>
    <cfRule type="containsText" dxfId="2" priority="3" operator="containsText" text="nicht lieferfähig!">
      <formula>NOT(ISERROR(SEARCH("nicht lieferfähig!",D52)))</formula>
    </cfRule>
  </conditionalFormatting>
  <conditionalFormatting sqref="F50:F61 F2:F48 F65 F67:F1048576">
    <cfRule type="cellIs" dxfId="1" priority="8" operator="between">
      <formula>0.001</formula>
      <formula>0.999</formula>
    </cfRule>
  </conditionalFormatting>
  <conditionalFormatting sqref="F61">
    <cfRule type="cellIs" dxfId="0" priority="7" operator="between">
      <formula>0.0001</formula>
      <formula>0.999</formula>
    </cfRule>
  </conditionalFormatting>
  <pageMargins left="0.70866141732283472" right="0.70866141732283472" top="0.78740157480314965" bottom="0.78740157480314965" header="7.874015748031496E-2" footer="7.874015748031496E-2"/>
  <pageSetup paperSize="9" orientation="portrait" r:id="rId1"/>
  <headerFooter>
    <oddHeader>&amp;L&amp;G&amp;C&amp;"-,Fett"Lieferantenaudit Frageliste&amp;RFB-QM-011
Version 002
Bearbeiter: S. Teuscher</oddHeader>
  </headerFooter>
  <ignoredErrors>
    <ignoredError sqref="D8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G16"/>
  <sheetViews>
    <sheetView tabSelected="1" view="pageLayout" zoomScaleNormal="100" workbookViewId="0">
      <selection activeCell="D13" sqref="D13"/>
    </sheetView>
  </sheetViews>
  <sheetFormatPr baseColWidth="10" defaultColWidth="11.453125" defaultRowHeight="14.5" x14ac:dyDescent="0.35"/>
  <cols>
    <col min="1" max="1" width="5" customWidth="1"/>
    <col min="2" max="2" width="21.54296875" customWidth="1"/>
    <col min="3" max="3" width="24.7265625" customWidth="1"/>
    <col min="4" max="4" width="19" customWidth="1"/>
    <col min="5" max="5" width="20.1796875" customWidth="1"/>
    <col min="6" max="6" width="23" customWidth="1"/>
    <col min="7" max="7" width="14.81640625" customWidth="1"/>
  </cols>
  <sheetData>
    <row r="1" spans="1:7" ht="21" x14ac:dyDescent="0.5">
      <c r="A1" s="458" t="s">
        <v>298</v>
      </c>
      <c r="B1" s="458"/>
      <c r="C1" s="458"/>
      <c r="D1" s="458"/>
      <c r="E1" s="458"/>
      <c r="F1" s="458"/>
      <c r="G1" s="458"/>
    </row>
    <row r="3" spans="1:7" ht="15" customHeight="1" x14ac:dyDescent="0.35">
      <c r="A3" s="487" t="s">
        <v>382</v>
      </c>
      <c r="B3" s="488"/>
      <c r="C3" s="488"/>
      <c r="D3" s="488"/>
      <c r="E3" s="488"/>
      <c r="F3" s="488"/>
      <c r="G3" s="489"/>
    </row>
    <row r="4" spans="1:7" ht="13.5" customHeight="1" x14ac:dyDescent="0.35">
      <c r="A4" s="490"/>
      <c r="B4" s="491"/>
      <c r="C4" s="491"/>
      <c r="D4" s="491"/>
      <c r="E4" s="491"/>
      <c r="F4" s="491"/>
      <c r="G4" s="492"/>
    </row>
    <row r="5" spans="1:7" ht="15" hidden="1" customHeight="1" thickBot="1" x14ac:dyDescent="0.35">
      <c r="A5" s="493"/>
      <c r="B5" s="494"/>
      <c r="C5" s="494"/>
      <c r="D5" s="494"/>
      <c r="E5" s="494"/>
      <c r="F5" s="494"/>
      <c r="G5" s="495"/>
    </row>
    <row r="6" spans="1:7" ht="15.5" x14ac:dyDescent="0.35">
      <c r="A6" s="486"/>
      <c r="B6" s="255"/>
      <c r="C6" s="255"/>
      <c r="D6" s="255"/>
      <c r="E6" s="255"/>
      <c r="F6" s="255"/>
      <c r="G6" s="131"/>
    </row>
    <row r="7" spans="1:7" ht="29" x14ac:dyDescent="0.35">
      <c r="A7" s="175" t="s">
        <v>5</v>
      </c>
      <c r="B7" s="175" t="s">
        <v>293</v>
      </c>
      <c r="C7" s="175" t="s">
        <v>294</v>
      </c>
      <c r="D7" s="175" t="s">
        <v>295</v>
      </c>
      <c r="E7" s="175" t="s">
        <v>296</v>
      </c>
      <c r="F7" s="175" t="s">
        <v>297</v>
      </c>
      <c r="G7" s="175" t="s">
        <v>385</v>
      </c>
    </row>
    <row r="8" spans="1:7" x14ac:dyDescent="0.35">
      <c r="A8" s="168"/>
      <c r="B8" s="168"/>
      <c r="C8" s="169"/>
      <c r="D8" s="168"/>
      <c r="E8" s="168"/>
      <c r="F8" s="168"/>
      <c r="G8" s="168"/>
    </row>
    <row r="9" spans="1:7" x14ac:dyDescent="0.35">
      <c r="A9" s="168"/>
      <c r="B9" s="168"/>
      <c r="C9" s="168"/>
      <c r="D9" s="168"/>
      <c r="E9" s="168"/>
      <c r="F9" s="168"/>
      <c r="G9" s="168"/>
    </row>
    <row r="10" spans="1:7" x14ac:dyDescent="0.35">
      <c r="A10" s="168"/>
      <c r="B10" s="168"/>
      <c r="C10" s="168"/>
      <c r="D10" s="168"/>
      <c r="E10" s="168"/>
      <c r="F10" s="168"/>
      <c r="G10" s="168"/>
    </row>
    <row r="11" spans="1:7" x14ac:dyDescent="0.35">
      <c r="A11" s="168"/>
      <c r="B11" s="168"/>
      <c r="C11" s="168"/>
      <c r="D11" s="168"/>
      <c r="E11" s="168"/>
      <c r="F11" s="168"/>
      <c r="G11" s="168"/>
    </row>
    <row r="12" spans="1:7" x14ac:dyDescent="0.35">
      <c r="A12" s="168"/>
      <c r="B12" s="168"/>
      <c r="C12" s="168"/>
      <c r="D12" s="168"/>
      <c r="E12" s="168"/>
      <c r="F12" s="168"/>
      <c r="G12" s="168"/>
    </row>
    <row r="13" spans="1:7" x14ac:dyDescent="0.35">
      <c r="A13" s="168"/>
      <c r="B13" s="168"/>
      <c r="C13" s="168"/>
      <c r="D13" s="168"/>
      <c r="E13" s="168"/>
      <c r="F13" s="168"/>
      <c r="G13" s="168"/>
    </row>
    <row r="14" spans="1:7" x14ac:dyDescent="0.35">
      <c r="A14" s="168"/>
      <c r="B14" s="168"/>
      <c r="C14" s="168"/>
      <c r="D14" s="168"/>
      <c r="E14" s="168"/>
      <c r="F14" s="168"/>
      <c r="G14" s="168"/>
    </row>
    <row r="15" spans="1:7" x14ac:dyDescent="0.35">
      <c r="A15" s="168"/>
      <c r="B15" s="168"/>
      <c r="C15" s="168"/>
      <c r="D15" s="168"/>
      <c r="E15" s="168"/>
      <c r="F15" s="168"/>
      <c r="G15" s="168"/>
    </row>
    <row r="16" spans="1:7" ht="15.5" x14ac:dyDescent="0.35">
      <c r="A16" s="167"/>
    </row>
  </sheetData>
  <mergeCells count="2">
    <mergeCell ref="A1:G1"/>
    <mergeCell ref="A3:G5"/>
  </mergeCells>
  <pageMargins left="0.70866141732283472" right="0.70866141732283472" top="1.1811023622047245" bottom="0.78740157480314965" header="0.31496062992125984" footer="0.31496062992125984"/>
  <pageSetup paperSize="9" orientation="landscape" r:id="rId1"/>
  <headerFooter>
    <oddHeader>&amp;L&amp;G&amp;C
&amp;"-,Fett"Lieferantenaudit Frageliste&amp;RFB-QM-011
Version: 002
Bearbeiter: S. Teuscher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F73"/>
  <sheetViews>
    <sheetView zoomScaleNormal="100" workbookViewId="0">
      <selection activeCell="E8" sqref="E8"/>
    </sheetView>
  </sheetViews>
  <sheetFormatPr baseColWidth="10" defaultColWidth="11.453125" defaultRowHeight="14.5" x14ac:dyDescent="0.35"/>
  <cols>
    <col min="1" max="1" width="9.26953125" style="235" customWidth="1"/>
    <col min="2" max="3" width="8.1796875" style="235" customWidth="1"/>
    <col min="4" max="4" width="10.1796875" style="235" customWidth="1"/>
    <col min="5" max="5" width="11" style="235" bestFit="1" customWidth="1"/>
    <col min="6" max="6" width="116.81640625" style="235" customWidth="1"/>
    <col min="7" max="16384" width="11.453125" style="235"/>
  </cols>
  <sheetData>
    <row r="1" spans="1:6" s="239" customFormat="1" x14ac:dyDescent="0.35">
      <c r="A1" s="238" t="s">
        <v>386</v>
      </c>
      <c r="B1" s="238" t="s">
        <v>429</v>
      </c>
      <c r="C1" s="238" t="s">
        <v>426</v>
      </c>
      <c r="D1" s="238" t="s">
        <v>427</v>
      </c>
      <c r="E1" s="238"/>
      <c r="F1" s="238" t="s">
        <v>387</v>
      </c>
    </row>
    <row r="2" spans="1:6" ht="29" x14ac:dyDescent="0.35">
      <c r="A2" s="234" t="s">
        <v>388</v>
      </c>
      <c r="B2" s="234" t="s">
        <v>389</v>
      </c>
      <c r="C2" s="234" t="s">
        <v>389</v>
      </c>
      <c r="D2" s="234" t="s">
        <v>389</v>
      </c>
      <c r="E2" s="234" t="s">
        <v>390</v>
      </c>
      <c r="F2" s="234" t="s">
        <v>391</v>
      </c>
    </row>
    <row r="3" spans="1:6" ht="29" x14ac:dyDescent="0.35">
      <c r="A3" s="234" t="s">
        <v>388</v>
      </c>
      <c r="B3" s="234" t="s">
        <v>389</v>
      </c>
      <c r="C3" s="234" t="s">
        <v>389</v>
      </c>
      <c r="D3" s="234" t="s">
        <v>389</v>
      </c>
      <c r="E3" s="234" t="s">
        <v>392</v>
      </c>
      <c r="F3" s="234" t="s">
        <v>391</v>
      </c>
    </row>
    <row r="4" spans="1:6" ht="29" x14ac:dyDescent="0.35">
      <c r="A4" s="234" t="s">
        <v>388</v>
      </c>
      <c r="B4" s="234" t="s">
        <v>389</v>
      </c>
      <c r="C4" s="234" t="s">
        <v>389</v>
      </c>
      <c r="D4" s="234" t="s">
        <v>389</v>
      </c>
      <c r="E4" s="234" t="s">
        <v>393</v>
      </c>
      <c r="F4" s="234" t="s">
        <v>391</v>
      </c>
    </row>
    <row r="5" spans="1:6" ht="29" x14ac:dyDescent="0.35">
      <c r="A5" s="234" t="s">
        <v>388</v>
      </c>
      <c r="B5" s="234" t="s">
        <v>389</v>
      </c>
      <c r="C5" s="234" t="s">
        <v>389</v>
      </c>
      <c r="D5" s="234" t="s">
        <v>394</v>
      </c>
      <c r="E5" s="234" t="s">
        <v>390</v>
      </c>
      <c r="F5" s="234" t="s">
        <v>391</v>
      </c>
    </row>
    <row r="6" spans="1:6" ht="29" x14ac:dyDescent="0.35">
      <c r="A6" s="234" t="s">
        <v>388</v>
      </c>
      <c r="B6" s="234" t="s">
        <v>389</v>
      </c>
      <c r="C6" s="234" t="s">
        <v>389</v>
      </c>
      <c r="D6" s="234" t="s">
        <v>394</v>
      </c>
      <c r="E6" s="234" t="s">
        <v>392</v>
      </c>
      <c r="F6" s="234" t="s">
        <v>391</v>
      </c>
    </row>
    <row r="7" spans="1:6" ht="29" x14ac:dyDescent="0.35">
      <c r="A7" s="234" t="s">
        <v>388</v>
      </c>
      <c r="B7" s="234" t="s">
        <v>389</v>
      </c>
      <c r="C7" s="234" t="s">
        <v>389</v>
      </c>
      <c r="D7" s="234" t="s">
        <v>394</v>
      </c>
      <c r="E7" s="234" t="s">
        <v>393</v>
      </c>
      <c r="F7" s="234" t="s">
        <v>391</v>
      </c>
    </row>
    <row r="8" spans="1:6" ht="29" x14ac:dyDescent="0.35">
      <c r="A8" s="234" t="s">
        <v>388</v>
      </c>
      <c r="B8" s="234" t="s">
        <v>389</v>
      </c>
      <c r="C8" s="234" t="s">
        <v>394</v>
      </c>
      <c r="D8" s="234" t="s">
        <v>389</v>
      </c>
      <c r="E8" s="234" t="s">
        <v>390</v>
      </c>
      <c r="F8" s="234" t="s">
        <v>391</v>
      </c>
    </row>
    <row r="9" spans="1:6" ht="29" x14ac:dyDescent="0.35">
      <c r="A9" s="234" t="s">
        <v>388</v>
      </c>
      <c r="B9" s="234" t="s">
        <v>389</v>
      </c>
      <c r="C9" s="234" t="s">
        <v>394</v>
      </c>
      <c r="D9" s="234" t="s">
        <v>389</v>
      </c>
      <c r="E9" s="234" t="s">
        <v>392</v>
      </c>
      <c r="F9" s="234" t="s">
        <v>391</v>
      </c>
    </row>
    <row r="10" spans="1:6" ht="29" x14ac:dyDescent="0.35">
      <c r="A10" s="234" t="s">
        <v>388</v>
      </c>
      <c r="B10" s="234" t="s">
        <v>389</v>
      </c>
      <c r="C10" s="234" t="s">
        <v>394</v>
      </c>
      <c r="D10" s="234" t="s">
        <v>389</v>
      </c>
      <c r="E10" s="234" t="s">
        <v>393</v>
      </c>
      <c r="F10" s="234" t="s">
        <v>391</v>
      </c>
    </row>
    <row r="11" spans="1:6" ht="29" x14ac:dyDescent="0.35">
      <c r="A11" s="234" t="s">
        <v>388</v>
      </c>
      <c r="B11" s="234" t="s">
        <v>389</v>
      </c>
      <c r="C11" s="234" t="s">
        <v>394</v>
      </c>
      <c r="D11" s="234" t="s">
        <v>394</v>
      </c>
      <c r="E11" s="234" t="s">
        <v>390</v>
      </c>
      <c r="F11" s="234" t="s">
        <v>391</v>
      </c>
    </row>
    <row r="12" spans="1:6" ht="29" x14ac:dyDescent="0.35">
      <c r="A12" s="234" t="s">
        <v>388</v>
      </c>
      <c r="B12" s="234" t="s">
        <v>389</v>
      </c>
      <c r="C12" s="234" t="s">
        <v>394</v>
      </c>
      <c r="D12" s="234" t="s">
        <v>394</v>
      </c>
      <c r="E12" s="234" t="s">
        <v>392</v>
      </c>
      <c r="F12" s="234" t="s">
        <v>391</v>
      </c>
    </row>
    <row r="13" spans="1:6" ht="29" x14ac:dyDescent="0.35">
      <c r="A13" s="234" t="s">
        <v>388</v>
      </c>
      <c r="B13" s="234" t="s">
        <v>389</v>
      </c>
      <c r="C13" s="234" t="s">
        <v>394</v>
      </c>
      <c r="D13" s="234" t="s">
        <v>394</v>
      </c>
      <c r="E13" s="234" t="s">
        <v>393</v>
      </c>
      <c r="F13" s="234" t="s">
        <v>391</v>
      </c>
    </row>
    <row r="14" spans="1:6" ht="29" x14ac:dyDescent="0.35">
      <c r="A14" s="234" t="s">
        <v>388</v>
      </c>
      <c r="B14" s="234" t="s">
        <v>394</v>
      </c>
      <c r="C14" s="234" t="s">
        <v>389</v>
      </c>
      <c r="D14" s="234" t="s">
        <v>389</v>
      </c>
      <c r="E14" s="234" t="s">
        <v>390</v>
      </c>
      <c r="F14" s="234" t="s">
        <v>395</v>
      </c>
    </row>
    <row r="15" spans="1:6" ht="29" x14ac:dyDescent="0.35">
      <c r="A15" s="234" t="s">
        <v>388</v>
      </c>
      <c r="B15" s="234" t="s">
        <v>394</v>
      </c>
      <c r="C15" s="234" t="s">
        <v>389</v>
      </c>
      <c r="D15" s="234" t="s">
        <v>389</v>
      </c>
      <c r="E15" s="234" t="s">
        <v>392</v>
      </c>
      <c r="F15" s="234" t="s">
        <v>404</v>
      </c>
    </row>
    <row r="16" spans="1:6" x14ac:dyDescent="0.35">
      <c r="A16" s="234" t="s">
        <v>388</v>
      </c>
      <c r="B16" s="234" t="s">
        <v>394</v>
      </c>
      <c r="C16" s="234" t="s">
        <v>389</v>
      </c>
      <c r="D16" s="234" t="s">
        <v>389</v>
      </c>
      <c r="E16" s="234" t="s">
        <v>393</v>
      </c>
      <c r="F16" s="234" t="s">
        <v>396</v>
      </c>
    </row>
    <row r="17" spans="1:6" ht="29" x14ac:dyDescent="0.35">
      <c r="A17" s="234" t="s">
        <v>388</v>
      </c>
      <c r="B17" s="234" t="s">
        <v>394</v>
      </c>
      <c r="C17" s="234" t="s">
        <v>389</v>
      </c>
      <c r="D17" s="234" t="s">
        <v>394</v>
      </c>
      <c r="E17" s="234" t="s">
        <v>390</v>
      </c>
      <c r="F17" s="234" t="s">
        <v>404</v>
      </c>
    </row>
    <row r="18" spans="1:6" ht="29" x14ac:dyDescent="0.35">
      <c r="A18" s="234" t="s">
        <v>388</v>
      </c>
      <c r="B18" s="234" t="s">
        <v>394</v>
      </c>
      <c r="C18" s="234" t="s">
        <v>389</v>
      </c>
      <c r="D18" s="234" t="s">
        <v>394</v>
      </c>
      <c r="E18" s="234" t="s">
        <v>392</v>
      </c>
      <c r="F18" s="234" t="s">
        <v>405</v>
      </c>
    </row>
    <row r="19" spans="1:6" x14ac:dyDescent="0.35">
      <c r="A19" s="234" t="s">
        <v>388</v>
      </c>
      <c r="B19" s="234" t="s">
        <v>394</v>
      </c>
      <c r="C19" s="234" t="s">
        <v>389</v>
      </c>
      <c r="D19" s="234" t="s">
        <v>394</v>
      </c>
      <c r="E19" s="234" t="s">
        <v>393</v>
      </c>
      <c r="F19" s="234" t="s">
        <v>396</v>
      </c>
    </row>
    <row r="20" spans="1:6" ht="29" x14ac:dyDescent="0.35">
      <c r="A20" s="234" t="s">
        <v>388</v>
      </c>
      <c r="B20" s="234" t="s">
        <v>394</v>
      </c>
      <c r="C20" s="234" t="s">
        <v>394</v>
      </c>
      <c r="D20" s="234" t="s">
        <v>389</v>
      </c>
      <c r="E20" s="234" t="s">
        <v>390</v>
      </c>
      <c r="F20" s="234" t="s">
        <v>406</v>
      </c>
    </row>
    <row r="21" spans="1:6" ht="29" x14ac:dyDescent="0.35">
      <c r="A21" s="234" t="s">
        <v>388</v>
      </c>
      <c r="B21" s="234" t="s">
        <v>394</v>
      </c>
      <c r="C21" s="234" t="s">
        <v>394</v>
      </c>
      <c r="D21" s="234" t="s">
        <v>389</v>
      </c>
      <c r="E21" s="234" t="s">
        <v>392</v>
      </c>
      <c r="F21" s="234" t="s">
        <v>405</v>
      </c>
    </row>
    <row r="22" spans="1:6" x14ac:dyDescent="0.35">
      <c r="A22" s="234" t="s">
        <v>388</v>
      </c>
      <c r="B22" s="234" t="s">
        <v>394</v>
      </c>
      <c r="C22" s="234" t="s">
        <v>394</v>
      </c>
      <c r="D22" s="234" t="s">
        <v>389</v>
      </c>
      <c r="E22" s="234" t="s">
        <v>393</v>
      </c>
      <c r="F22" s="234" t="s">
        <v>396</v>
      </c>
    </row>
    <row r="23" spans="1:6" x14ac:dyDescent="0.35">
      <c r="A23" s="234" t="s">
        <v>388</v>
      </c>
      <c r="B23" s="234" t="s">
        <v>394</v>
      </c>
      <c r="C23" s="234" t="s">
        <v>394</v>
      </c>
      <c r="D23" s="234" t="s">
        <v>394</v>
      </c>
      <c r="E23" s="234" t="s">
        <v>390</v>
      </c>
      <c r="F23" s="234" t="s">
        <v>398</v>
      </c>
    </row>
    <row r="24" spans="1:6" x14ac:dyDescent="0.35">
      <c r="A24" s="234" t="s">
        <v>388</v>
      </c>
      <c r="B24" s="234" t="s">
        <v>394</v>
      </c>
      <c r="C24" s="234" t="s">
        <v>394</v>
      </c>
      <c r="D24" s="234" t="s">
        <v>394</v>
      </c>
      <c r="E24" s="234" t="s">
        <v>392</v>
      </c>
      <c r="F24" s="234" t="s">
        <v>398</v>
      </c>
    </row>
    <row r="25" spans="1:6" x14ac:dyDescent="0.35">
      <c r="A25" s="234" t="s">
        <v>388</v>
      </c>
      <c r="B25" s="234" t="s">
        <v>394</v>
      </c>
      <c r="C25" s="234" t="s">
        <v>394</v>
      </c>
      <c r="D25" s="234" t="s">
        <v>394</v>
      </c>
      <c r="E25" s="234" t="s">
        <v>393</v>
      </c>
      <c r="F25" s="234" t="s">
        <v>398</v>
      </c>
    </row>
    <row r="26" spans="1:6" ht="29" x14ac:dyDescent="0.35">
      <c r="A26" s="234" t="s">
        <v>399</v>
      </c>
      <c r="B26" s="234" t="s">
        <v>389</v>
      </c>
      <c r="C26" s="234" t="s">
        <v>389</v>
      </c>
      <c r="D26" s="234" t="s">
        <v>389</v>
      </c>
      <c r="E26" s="234" t="s">
        <v>390</v>
      </c>
      <c r="F26" s="234" t="s">
        <v>391</v>
      </c>
    </row>
    <row r="27" spans="1:6" ht="29" x14ac:dyDescent="0.35">
      <c r="A27" s="234" t="s">
        <v>399</v>
      </c>
      <c r="B27" s="234" t="s">
        <v>389</v>
      </c>
      <c r="C27" s="234" t="s">
        <v>389</v>
      </c>
      <c r="D27" s="234" t="s">
        <v>389</v>
      </c>
      <c r="E27" s="234" t="s">
        <v>392</v>
      </c>
      <c r="F27" s="234" t="s">
        <v>391</v>
      </c>
    </row>
    <row r="28" spans="1:6" ht="29" x14ac:dyDescent="0.35">
      <c r="A28" s="234" t="s">
        <v>399</v>
      </c>
      <c r="B28" s="234" t="s">
        <v>389</v>
      </c>
      <c r="C28" s="234" t="s">
        <v>389</v>
      </c>
      <c r="D28" s="234" t="s">
        <v>389</v>
      </c>
      <c r="E28" s="234" t="s">
        <v>393</v>
      </c>
      <c r="F28" s="234" t="s">
        <v>391</v>
      </c>
    </row>
    <row r="29" spans="1:6" ht="29" x14ac:dyDescent="0.35">
      <c r="A29" s="234" t="s">
        <v>399</v>
      </c>
      <c r="B29" s="234" t="s">
        <v>389</v>
      </c>
      <c r="C29" s="234" t="s">
        <v>389</v>
      </c>
      <c r="D29" s="234" t="s">
        <v>394</v>
      </c>
      <c r="E29" s="234" t="s">
        <v>390</v>
      </c>
      <c r="F29" s="234" t="s">
        <v>391</v>
      </c>
    </row>
    <row r="30" spans="1:6" ht="29" x14ac:dyDescent="0.35">
      <c r="A30" s="234" t="s">
        <v>399</v>
      </c>
      <c r="B30" s="234" t="s">
        <v>389</v>
      </c>
      <c r="C30" s="234" t="s">
        <v>389</v>
      </c>
      <c r="D30" s="234" t="s">
        <v>394</v>
      </c>
      <c r="E30" s="234" t="s">
        <v>392</v>
      </c>
      <c r="F30" s="234" t="s">
        <v>391</v>
      </c>
    </row>
    <row r="31" spans="1:6" ht="29" x14ac:dyDescent="0.35">
      <c r="A31" s="234" t="s">
        <v>399</v>
      </c>
      <c r="B31" s="234" t="s">
        <v>389</v>
      </c>
      <c r="C31" s="234" t="s">
        <v>389</v>
      </c>
      <c r="D31" s="234" t="s">
        <v>394</v>
      </c>
      <c r="E31" s="234" t="s">
        <v>393</v>
      </c>
      <c r="F31" s="234" t="s">
        <v>391</v>
      </c>
    </row>
    <row r="32" spans="1:6" ht="29" x14ac:dyDescent="0.35">
      <c r="A32" s="234" t="s">
        <v>399</v>
      </c>
      <c r="B32" s="234" t="s">
        <v>389</v>
      </c>
      <c r="C32" s="234" t="s">
        <v>394</v>
      </c>
      <c r="D32" s="234" t="s">
        <v>389</v>
      </c>
      <c r="E32" s="234" t="s">
        <v>390</v>
      </c>
      <c r="F32" s="234" t="s">
        <v>391</v>
      </c>
    </row>
    <row r="33" spans="1:6" ht="29" x14ac:dyDescent="0.35">
      <c r="A33" s="234" t="s">
        <v>399</v>
      </c>
      <c r="B33" s="234" t="s">
        <v>389</v>
      </c>
      <c r="C33" s="234" t="s">
        <v>394</v>
      </c>
      <c r="D33" s="234" t="s">
        <v>389</v>
      </c>
      <c r="E33" s="234" t="s">
        <v>392</v>
      </c>
      <c r="F33" s="234" t="s">
        <v>391</v>
      </c>
    </row>
    <row r="34" spans="1:6" ht="29" x14ac:dyDescent="0.35">
      <c r="A34" s="234" t="s">
        <v>399</v>
      </c>
      <c r="B34" s="234" t="s">
        <v>389</v>
      </c>
      <c r="C34" s="234" t="s">
        <v>394</v>
      </c>
      <c r="D34" s="234" t="s">
        <v>389</v>
      </c>
      <c r="E34" s="234" t="s">
        <v>393</v>
      </c>
      <c r="F34" s="234" t="s">
        <v>391</v>
      </c>
    </row>
    <row r="35" spans="1:6" ht="29" x14ac:dyDescent="0.35">
      <c r="A35" s="234" t="s">
        <v>399</v>
      </c>
      <c r="B35" s="234" t="s">
        <v>389</v>
      </c>
      <c r="C35" s="234" t="s">
        <v>394</v>
      </c>
      <c r="D35" s="234" t="s">
        <v>394</v>
      </c>
      <c r="E35" s="234" t="s">
        <v>390</v>
      </c>
      <c r="F35" s="234" t="s">
        <v>391</v>
      </c>
    </row>
    <row r="36" spans="1:6" ht="29" x14ac:dyDescent="0.35">
      <c r="A36" s="234" t="s">
        <v>399</v>
      </c>
      <c r="B36" s="234" t="s">
        <v>389</v>
      </c>
      <c r="C36" s="234" t="s">
        <v>394</v>
      </c>
      <c r="D36" s="234" t="s">
        <v>394</v>
      </c>
      <c r="E36" s="234" t="s">
        <v>392</v>
      </c>
      <c r="F36" s="234" t="s">
        <v>391</v>
      </c>
    </row>
    <row r="37" spans="1:6" ht="29" x14ac:dyDescent="0.35">
      <c r="A37" s="234" t="s">
        <v>399</v>
      </c>
      <c r="B37" s="234" t="s">
        <v>389</v>
      </c>
      <c r="C37" s="234" t="s">
        <v>394</v>
      </c>
      <c r="D37" s="234" t="s">
        <v>394</v>
      </c>
      <c r="E37" s="234" t="s">
        <v>393</v>
      </c>
      <c r="F37" s="234" t="s">
        <v>391</v>
      </c>
    </row>
    <row r="38" spans="1:6" ht="29" x14ac:dyDescent="0.35">
      <c r="A38" s="234" t="s">
        <v>399</v>
      </c>
      <c r="B38" s="234" t="s">
        <v>394</v>
      </c>
      <c r="C38" s="234" t="s">
        <v>389</v>
      </c>
      <c r="D38" s="234" t="s">
        <v>389</v>
      </c>
      <c r="E38" s="234" t="s">
        <v>390</v>
      </c>
      <c r="F38" s="234" t="s">
        <v>404</v>
      </c>
    </row>
    <row r="39" spans="1:6" ht="29" x14ac:dyDescent="0.35">
      <c r="A39" s="234" t="s">
        <v>399</v>
      </c>
      <c r="B39" s="234" t="s">
        <v>394</v>
      </c>
      <c r="C39" s="234" t="s">
        <v>389</v>
      </c>
      <c r="D39" s="234" t="s">
        <v>389</v>
      </c>
      <c r="E39" s="234" t="s">
        <v>392</v>
      </c>
      <c r="F39" s="234" t="s">
        <v>403</v>
      </c>
    </row>
    <row r="40" spans="1:6" ht="29" x14ac:dyDescent="0.35">
      <c r="A40" s="234" t="s">
        <v>399</v>
      </c>
      <c r="B40" s="234" t="s">
        <v>394</v>
      </c>
      <c r="C40" s="234" t="s">
        <v>389</v>
      </c>
      <c r="D40" s="234" t="s">
        <v>389</v>
      </c>
      <c r="E40" s="234" t="s">
        <v>393</v>
      </c>
      <c r="F40" s="234" t="s">
        <v>403</v>
      </c>
    </row>
    <row r="41" spans="1:6" x14ac:dyDescent="0.35">
      <c r="A41" s="234" t="s">
        <v>399</v>
      </c>
      <c r="B41" s="234" t="s">
        <v>394</v>
      </c>
      <c r="C41" s="234" t="s">
        <v>389</v>
      </c>
      <c r="D41" s="234" t="s">
        <v>394</v>
      </c>
      <c r="E41" s="234" t="s">
        <v>390</v>
      </c>
      <c r="F41" s="234" t="s">
        <v>396</v>
      </c>
    </row>
    <row r="42" spans="1:6" x14ac:dyDescent="0.35">
      <c r="A42" s="234" t="s">
        <v>399</v>
      </c>
      <c r="B42" s="234" t="s">
        <v>394</v>
      </c>
      <c r="C42" s="234" t="s">
        <v>389</v>
      </c>
      <c r="D42" s="234" t="s">
        <v>394</v>
      </c>
      <c r="E42" s="234" t="s">
        <v>392</v>
      </c>
      <c r="F42" s="234" t="s">
        <v>396</v>
      </c>
    </row>
    <row r="43" spans="1:6" x14ac:dyDescent="0.35">
      <c r="A43" s="234" t="s">
        <v>399</v>
      </c>
      <c r="B43" s="234" t="s">
        <v>394</v>
      </c>
      <c r="C43" s="234" t="s">
        <v>389</v>
      </c>
      <c r="D43" s="234" t="s">
        <v>394</v>
      </c>
      <c r="E43" s="234" t="s">
        <v>393</v>
      </c>
      <c r="F43" s="234" t="s">
        <v>396</v>
      </c>
    </row>
    <row r="44" spans="1:6" ht="29" x14ac:dyDescent="0.35">
      <c r="A44" s="234" t="s">
        <v>399</v>
      </c>
      <c r="B44" s="234" t="s">
        <v>394</v>
      </c>
      <c r="C44" s="234" t="s">
        <v>394</v>
      </c>
      <c r="D44" s="234" t="s">
        <v>389</v>
      </c>
      <c r="E44" s="234" t="s">
        <v>390</v>
      </c>
      <c r="F44" s="234" t="s">
        <v>405</v>
      </c>
    </row>
    <row r="45" spans="1:6" ht="29" x14ac:dyDescent="0.35">
      <c r="A45" s="234" t="s">
        <v>399</v>
      </c>
      <c r="B45" s="234" t="s">
        <v>394</v>
      </c>
      <c r="C45" s="234" t="s">
        <v>394</v>
      </c>
      <c r="D45" s="234" t="s">
        <v>389</v>
      </c>
      <c r="E45" s="234" t="s">
        <v>392</v>
      </c>
      <c r="F45" s="234" t="s">
        <v>403</v>
      </c>
    </row>
    <row r="46" spans="1:6" ht="29" x14ac:dyDescent="0.35">
      <c r="A46" s="234" t="s">
        <v>399</v>
      </c>
      <c r="B46" s="234" t="s">
        <v>394</v>
      </c>
      <c r="C46" s="234" t="s">
        <v>394</v>
      </c>
      <c r="D46" s="234" t="s">
        <v>389</v>
      </c>
      <c r="E46" s="234" t="s">
        <v>393</v>
      </c>
      <c r="F46" s="234" t="s">
        <v>403</v>
      </c>
    </row>
    <row r="47" spans="1:6" x14ac:dyDescent="0.35">
      <c r="A47" s="234" t="s">
        <v>399</v>
      </c>
      <c r="B47" s="234" t="s">
        <v>394</v>
      </c>
      <c r="C47" s="234" t="s">
        <v>394</v>
      </c>
      <c r="D47" s="234" t="s">
        <v>394</v>
      </c>
      <c r="E47" s="234" t="s">
        <v>390</v>
      </c>
      <c r="F47" s="234" t="s">
        <v>401</v>
      </c>
    </row>
    <row r="48" spans="1:6" x14ac:dyDescent="0.35">
      <c r="A48" s="234" t="s">
        <v>399</v>
      </c>
      <c r="B48" s="234" t="s">
        <v>394</v>
      </c>
      <c r="C48" s="234" t="s">
        <v>394</v>
      </c>
      <c r="D48" s="234" t="s">
        <v>394</v>
      </c>
      <c r="E48" s="234" t="s">
        <v>392</v>
      </c>
      <c r="F48" s="234" t="s">
        <v>401</v>
      </c>
    </row>
    <row r="49" spans="1:6" x14ac:dyDescent="0.35">
      <c r="A49" s="234" t="s">
        <v>399</v>
      </c>
      <c r="B49" s="234" t="s">
        <v>394</v>
      </c>
      <c r="C49" s="234" t="s">
        <v>394</v>
      </c>
      <c r="D49" s="234" t="s">
        <v>394</v>
      </c>
      <c r="E49" s="234" t="s">
        <v>393</v>
      </c>
      <c r="F49" s="234" t="s">
        <v>401</v>
      </c>
    </row>
    <row r="50" spans="1:6" ht="29" x14ac:dyDescent="0.35">
      <c r="A50" s="234" t="s">
        <v>402</v>
      </c>
      <c r="B50" s="234" t="s">
        <v>389</v>
      </c>
      <c r="C50" s="234" t="s">
        <v>389</v>
      </c>
      <c r="D50" s="234" t="s">
        <v>389</v>
      </c>
      <c r="E50" s="234" t="s">
        <v>390</v>
      </c>
      <c r="F50" s="234" t="s">
        <v>391</v>
      </c>
    </row>
    <row r="51" spans="1:6" ht="29" x14ac:dyDescent="0.35">
      <c r="A51" s="234" t="s">
        <v>402</v>
      </c>
      <c r="B51" s="234" t="s">
        <v>389</v>
      </c>
      <c r="C51" s="234" t="s">
        <v>389</v>
      </c>
      <c r="D51" s="234" t="s">
        <v>389</v>
      </c>
      <c r="E51" s="234" t="s">
        <v>392</v>
      </c>
      <c r="F51" s="234" t="s">
        <v>391</v>
      </c>
    </row>
    <row r="52" spans="1:6" ht="29" x14ac:dyDescent="0.35">
      <c r="A52" s="234" t="s">
        <v>402</v>
      </c>
      <c r="B52" s="234" t="s">
        <v>389</v>
      </c>
      <c r="C52" s="234" t="s">
        <v>389</v>
      </c>
      <c r="D52" s="234" t="s">
        <v>389</v>
      </c>
      <c r="E52" s="234" t="s">
        <v>393</v>
      </c>
      <c r="F52" s="234" t="s">
        <v>391</v>
      </c>
    </row>
    <row r="53" spans="1:6" ht="29" x14ac:dyDescent="0.35">
      <c r="A53" s="234" t="s">
        <v>402</v>
      </c>
      <c r="B53" s="234" t="s">
        <v>389</v>
      </c>
      <c r="C53" s="234" t="s">
        <v>389</v>
      </c>
      <c r="D53" s="234" t="s">
        <v>394</v>
      </c>
      <c r="E53" s="234" t="s">
        <v>390</v>
      </c>
      <c r="F53" s="234" t="s">
        <v>391</v>
      </c>
    </row>
    <row r="54" spans="1:6" ht="29" x14ac:dyDescent="0.35">
      <c r="A54" s="234" t="s">
        <v>402</v>
      </c>
      <c r="B54" s="234" t="s">
        <v>389</v>
      </c>
      <c r="C54" s="234" t="s">
        <v>389</v>
      </c>
      <c r="D54" s="234" t="s">
        <v>394</v>
      </c>
      <c r="E54" s="234" t="s">
        <v>392</v>
      </c>
      <c r="F54" s="234" t="s">
        <v>391</v>
      </c>
    </row>
    <row r="55" spans="1:6" ht="29" x14ac:dyDescent="0.35">
      <c r="A55" s="234" t="s">
        <v>402</v>
      </c>
      <c r="B55" s="234" t="s">
        <v>389</v>
      </c>
      <c r="C55" s="234" t="s">
        <v>389</v>
      </c>
      <c r="D55" s="234" t="s">
        <v>394</v>
      </c>
      <c r="E55" s="234" t="s">
        <v>393</v>
      </c>
      <c r="F55" s="234" t="s">
        <v>391</v>
      </c>
    </row>
    <row r="56" spans="1:6" ht="29" x14ac:dyDescent="0.35">
      <c r="A56" s="234" t="s">
        <v>402</v>
      </c>
      <c r="B56" s="234" t="s">
        <v>389</v>
      </c>
      <c r="C56" s="234" t="s">
        <v>394</v>
      </c>
      <c r="D56" s="234" t="s">
        <v>389</v>
      </c>
      <c r="E56" s="234" t="s">
        <v>390</v>
      </c>
      <c r="F56" s="234" t="s">
        <v>391</v>
      </c>
    </row>
    <row r="57" spans="1:6" ht="29" x14ac:dyDescent="0.35">
      <c r="A57" s="234" t="s">
        <v>402</v>
      </c>
      <c r="B57" s="234" t="s">
        <v>389</v>
      </c>
      <c r="C57" s="234" t="s">
        <v>394</v>
      </c>
      <c r="D57" s="234" t="s">
        <v>389</v>
      </c>
      <c r="E57" s="234" t="s">
        <v>392</v>
      </c>
      <c r="F57" s="234" t="s">
        <v>391</v>
      </c>
    </row>
    <row r="58" spans="1:6" ht="29" x14ac:dyDescent="0.35">
      <c r="A58" s="234" t="s">
        <v>402</v>
      </c>
      <c r="B58" s="234" t="s">
        <v>389</v>
      </c>
      <c r="C58" s="234" t="s">
        <v>394</v>
      </c>
      <c r="D58" s="234" t="s">
        <v>389</v>
      </c>
      <c r="E58" s="234" t="s">
        <v>393</v>
      </c>
      <c r="F58" s="234" t="s">
        <v>391</v>
      </c>
    </row>
    <row r="59" spans="1:6" ht="29" x14ac:dyDescent="0.35">
      <c r="A59" s="234" t="s">
        <v>402</v>
      </c>
      <c r="B59" s="234" t="s">
        <v>389</v>
      </c>
      <c r="C59" s="234" t="s">
        <v>394</v>
      </c>
      <c r="D59" s="234" t="s">
        <v>394</v>
      </c>
      <c r="E59" s="234" t="s">
        <v>390</v>
      </c>
      <c r="F59" s="234" t="s">
        <v>391</v>
      </c>
    </row>
    <row r="60" spans="1:6" ht="29" x14ac:dyDescent="0.35">
      <c r="A60" s="234" t="s">
        <v>402</v>
      </c>
      <c r="B60" s="234" t="s">
        <v>389</v>
      </c>
      <c r="C60" s="234" t="s">
        <v>394</v>
      </c>
      <c r="D60" s="234" t="s">
        <v>394</v>
      </c>
      <c r="E60" s="234" t="s">
        <v>392</v>
      </c>
      <c r="F60" s="234" t="s">
        <v>391</v>
      </c>
    </row>
    <row r="61" spans="1:6" ht="29" x14ac:dyDescent="0.35">
      <c r="A61" s="234" t="s">
        <v>402</v>
      </c>
      <c r="B61" s="234" t="s">
        <v>389</v>
      </c>
      <c r="C61" s="234" t="s">
        <v>394</v>
      </c>
      <c r="D61" s="234" t="s">
        <v>394</v>
      </c>
      <c r="E61" s="234" t="s">
        <v>393</v>
      </c>
      <c r="F61" s="234" t="s">
        <v>391</v>
      </c>
    </row>
    <row r="62" spans="1:6" ht="29" x14ac:dyDescent="0.35">
      <c r="A62" s="234" t="s">
        <v>402</v>
      </c>
      <c r="B62" s="234" t="s">
        <v>394</v>
      </c>
      <c r="C62" s="234" t="s">
        <v>389</v>
      </c>
      <c r="D62" s="234" t="s">
        <v>389</v>
      </c>
      <c r="E62" s="234" t="s">
        <v>390</v>
      </c>
      <c r="F62" s="234" t="s">
        <v>406</v>
      </c>
    </row>
    <row r="63" spans="1:6" ht="29" x14ac:dyDescent="0.35">
      <c r="A63" s="234" t="s">
        <v>402</v>
      </c>
      <c r="B63" s="234" t="s">
        <v>394</v>
      </c>
      <c r="C63" s="234" t="s">
        <v>389</v>
      </c>
      <c r="D63" s="234" t="s">
        <v>389</v>
      </c>
      <c r="E63" s="234" t="s">
        <v>392</v>
      </c>
      <c r="F63" s="234" t="s">
        <v>405</v>
      </c>
    </row>
    <row r="64" spans="1:6" ht="29" x14ac:dyDescent="0.35">
      <c r="A64" s="234" t="s">
        <v>402</v>
      </c>
      <c r="B64" s="234" t="s">
        <v>394</v>
      </c>
      <c r="C64" s="234" t="s">
        <v>389</v>
      </c>
      <c r="D64" s="234" t="s">
        <v>389</v>
      </c>
      <c r="E64" s="234" t="s">
        <v>393</v>
      </c>
      <c r="F64" s="234" t="s">
        <v>403</v>
      </c>
    </row>
    <row r="65" spans="1:6" ht="29" x14ac:dyDescent="0.35">
      <c r="A65" s="234" t="s">
        <v>402</v>
      </c>
      <c r="B65" s="234" t="s">
        <v>394</v>
      </c>
      <c r="C65" s="234" t="s">
        <v>389</v>
      </c>
      <c r="D65" s="234" t="s">
        <v>394</v>
      </c>
      <c r="E65" s="234" t="s">
        <v>390</v>
      </c>
      <c r="F65" s="234" t="s">
        <v>397</v>
      </c>
    </row>
    <row r="66" spans="1:6" x14ac:dyDescent="0.35">
      <c r="A66" s="234" t="s">
        <v>402</v>
      </c>
      <c r="B66" s="234" t="s">
        <v>394</v>
      </c>
      <c r="C66" s="234" t="s">
        <v>389</v>
      </c>
      <c r="D66" s="234" t="s">
        <v>394</v>
      </c>
      <c r="E66" s="234" t="s">
        <v>392</v>
      </c>
      <c r="F66" s="234" t="s">
        <v>396</v>
      </c>
    </row>
    <row r="67" spans="1:6" x14ac:dyDescent="0.35">
      <c r="A67" s="234" t="s">
        <v>402</v>
      </c>
      <c r="B67" s="234" t="s">
        <v>394</v>
      </c>
      <c r="C67" s="234" t="s">
        <v>389</v>
      </c>
      <c r="D67" s="234" t="s">
        <v>394</v>
      </c>
      <c r="E67" s="234" t="s">
        <v>393</v>
      </c>
      <c r="F67" s="234" t="s">
        <v>396</v>
      </c>
    </row>
    <row r="68" spans="1:6" ht="29" x14ac:dyDescent="0.35">
      <c r="A68" s="234" t="s">
        <v>402</v>
      </c>
      <c r="B68" s="234" t="s">
        <v>394</v>
      </c>
      <c r="C68" s="234" t="s">
        <v>394</v>
      </c>
      <c r="D68" s="234" t="s">
        <v>389</v>
      </c>
      <c r="E68" s="234" t="s">
        <v>390</v>
      </c>
      <c r="F68" s="234" t="s">
        <v>404</v>
      </c>
    </row>
    <row r="69" spans="1:6" ht="29" x14ac:dyDescent="0.35">
      <c r="A69" s="234" t="s">
        <v>402</v>
      </c>
      <c r="B69" s="234" t="s">
        <v>394</v>
      </c>
      <c r="C69" s="234" t="s">
        <v>394</v>
      </c>
      <c r="D69" s="234" t="s">
        <v>389</v>
      </c>
      <c r="E69" s="234" t="s">
        <v>392</v>
      </c>
      <c r="F69" s="234" t="s">
        <v>403</v>
      </c>
    </row>
    <row r="70" spans="1:6" ht="29" x14ac:dyDescent="0.35">
      <c r="A70" s="234" t="s">
        <v>402</v>
      </c>
      <c r="B70" s="234" t="s">
        <v>394</v>
      </c>
      <c r="C70" s="234" t="s">
        <v>394</v>
      </c>
      <c r="D70" s="234" t="s">
        <v>389</v>
      </c>
      <c r="E70" s="234" t="s">
        <v>393</v>
      </c>
      <c r="F70" s="234" t="s">
        <v>400</v>
      </c>
    </row>
    <row r="71" spans="1:6" x14ac:dyDescent="0.35">
      <c r="A71" s="234" t="s">
        <v>402</v>
      </c>
      <c r="B71" s="234" t="s">
        <v>394</v>
      </c>
      <c r="C71" s="234" t="s">
        <v>394</v>
      </c>
      <c r="D71" s="234" t="s">
        <v>394</v>
      </c>
      <c r="E71" s="234" t="s">
        <v>390</v>
      </c>
      <c r="F71" s="234" t="s">
        <v>398</v>
      </c>
    </row>
    <row r="72" spans="1:6" x14ac:dyDescent="0.35">
      <c r="A72" s="234" t="s">
        <v>402</v>
      </c>
      <c r="B72" s="234" t="s">
        <v>394</v>
      </c>
      <c r="C72" s="234" t="s">
        <v>394</v>
      </c>
      <c r="D72" s="234" t="s">
        <v>394</v>
      </c>
      <c r="E72" s="234" t="s">
        <v>392</v>
      </c>
      <c r="F72" s="234" t="s">
        <v>398</v>
      </c>
    </row>
    <row r="73" spans="1:6" x14ac:dyDescent="0.35">
      <c r="A73" s="234" t="s">
        <v>402</v>
      </c>
      <c r="B73" s="234" t="s">
        <v>394</v>
      </c>
      <c r="C73" s="234" t="s">
        <v>394</v>
      </c>
      <c r="D73" s="234" t="s">
        <v>394</v>
      </c>
      <c r="E73" s="234" t="s">
        <v>393</v>
      </c>
      <c r="F73" s="234" t="s">
        <v>401</v>
      </c>
    </row>
  </sheetData>
  <pageMargins left="0.7" right="0.7" top="0.78740157499999996" bottom="0.78740157499999996" header="0.3" footer="0.3"/>
  <pageSetup paperSize="9" scale="52" orientation="portrait" r:id="rId1"/>
  <headerFooter>
    <oddHeader>&amp;L&amp;"-,Fett"
                       anona GmbH&amp;C&amp;"-,Fett"&amp;14supplier audit questionaire&amp;RQM_MU_PÜ_00_114
updated: 04.2022/ rev: 02
Page &amp;P of &amp;N</oddHeader>
    <oddFooter>&amp;Lgeändert am: 20.04.2022
von: J. Kahlert-Wohlrab&amp;Cgeprüft am: 22.04.2022
von: K. Zumpe&amp;Rfreigegeben am: 25.04.2022 
von: J. Dietrich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Deckblatt</vt:lpstr>
      <vt:lpstr>Fragebogen </vt:lpstr>
      <vt:lpstr>Betriebsrundgang</vt:lpstr>
      <vt:lpstr>Ergebnis</vt:lpstr>
      <vt:lpstr>Einzelergebnisse</vt:lpstr>
      <vt:lpstr>Maßnahmeplan</vt:lpstr>
      <vt:lpstr>Legende</vt:lpstr>
      <vt:lpstr>Betriebsrundgang!Druckbereich</vt:lpstr>
      <vt:lpstr>Ergebnis!Druckbereich</vt:lpstr>
      <vt:lpstr>'Fragebogen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Susann Teuscher</cp:lastModifiedBy>
  <cp:lastPrinted>2022-04-20T12:08:02Z</cp:lastPrinted>
  <dcterms:created xsi:type="dcterms:W3CDTF">2013-08-24T18:08:09Z</dcterms:created>
  <dcterms:modified xsi:type="dcterms:W3CDTF">2026-02-27T12:14:13Z</dcterms:modified>
</cp:coreProperties>
</file>